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/>
  <mc:AlternateContent xmlns:mc="http://schemas.openxmlformats.org/markup-compatibility/2006">
    <mc:Choice Requires="x15">
      <x15ac:absPath xmlns:x15ac="http://schemas.microsoft.com/office/spreadsheetml/2010/11/ac" url="https://fcces-my.sharepoint.com/personal/richard_jati_smvak_cz/Documents/Desktop/Aktualizovaná  PD MVE Krmelín/Finální rozpočet 2024 od p. Tomka/Finální úprava výkazu výměr od Luboše/"/>
    </mc:Choice>
  </mc:AlternateContent>
  <xr:revisionPtr revIDLastSave="72" documentId="13_ncr:1_{482A0131-EA76-404A-8A24-7C9CDF08675F}" xr6:coauthVersionLast="47" xr6:coauthVersionMax="47" xr10:uidLastSave="{DDEFAD44-521F-4C4E-97A2-35054BE224B7}"/>
  <bookViews>
    <workbookView xWindow="-120" yWindow="-120" windowWidth="29040" windowHeight="15720" tabRatio="848" xr2:uid="{00000000-000D-0000-FFFF-FFFF00000000}"/>
  </bookViews>
  <sheets>
    <sheet name="Rekapitulace stavby" sheetId="1" r:id="rId1"/>
    <sheet name="D.1.1 - Rekonstrukce přít..." sheetId="2" r:id="rId2"/>
    <sheet name="D.1.2 - Rekonstrukce přít..." sheetId="3" r:id="rId3"/>
    <sheet name="D.1.3 - Rekonstrukce přít..." sheetId="4" r:id="rId4"/>
    <sheet name="D.2.1 - MVE VDJ Krmelín -..." sheetId="5" r:id="rId5"/>
    <sheet name="D.2.2 - MVE VDJ Krmelín -..." sheetId="6" r:id="rId6"/>
    <sheet name="VON 1 - Vedlejší rozpočto..." sheetId="7" r:id="rId7"/>
    <sheet name="VON 2 - Ostatní  rozpočto..." sheetId="8" r:id="rId8"/>
    <sheet name="D.1.1 - Rekonstrukce přít..._01" sheetId="9" r:id="rId9"/>
    <sheet name="D.1.2 - Rekonstrukce přít..._01" sheetId="10" r:id="rId10"/>
    <sheet name="D.1.3 - Rekonstrukce přít..._01" sheetId="11" r:id="rId11"/>
    <sheet name="D.1.2_Strojní způsobilé" sheetId="12" r:id="rId12"/>
    <sheet name="D.1.2_Strojní nezpůsobilé" sheetId="13" r:id="rId13"/>
    <sheet name="D.1.3.1_Silnoproud nezpůsobilé" sheetId="14" r:id="rId14"/>
    <sheet name="D.1.3.2_Mo a MAR způsobilé" sheetId="15" r:id="rId15"/>
    <sheet name="D.1.3.2_Mo a MAR nezpůsobilé" sheetId="16" r:id="rId16"/>
    <sheet name="D.1.3.3_Telemetrie způsobilé" sheetId="17" r:id="rId17"/>
    <sheet name="D.2.1_Strojní způsobilé" sheetId="18" r:id="rId18"/>
    <sheet name="D.2.2_Elektro způsobilé" sheetId="19" r:id="rId19"/>
  </sheets>
  <definedNames>
    <definedName name="_xlnm._FilterDatabase" localSheetId="1" hidden="1">'D.1.1 - Rekonstrukce přít...'!$C$132:$K$338</definedName>
    <definedName name="_xlnm._FilterDatabase" localSheetId="8" hidden="1">'D.1.1 - Rekonstrukce přít..._01'!$C$139:$K$444</definedName>
    <definedName name="_xlnm._FilterDatabase" localSheetId="2" hidden="1">'D.1.2 - Rekonstrukce přít...'!$C$121:$K$125</definedName>
    <definedName name="_xlnm._FilterDatabase" localSheetId="9" hidden="1">'D.1.2 - Rekonstrukce přít..._01'!$C$121:$K$125</definedName>
    <definedName name="_xlnm._FilterDatabase" localSheetId="3" hidden="1">'D.1.3 - Rekonstrukce přít...'!$C$121:$K$126</definedName>
    <definedName name="_xlnm._FilterDatabase" localSheetId="10" hidden="1">'D.1.3 - Rekonstrukce přít..._01'!$C$121:$K$126</definedName>
    <definedName name="_xlnm._FilterDatabase" localSheetId="4" hidden="1">'D.2.1 - MVE VDJ Krmelín -...'!$C$121:$K$125</definedName>
    <definedName name="_xlnm._FilterDatabase" localSheetId="5" hidden="1">'D.2.2 - MVE VDJ Krmelín -...'!$C$121:$K$125</definedName>
    <definedName name="_xlnm._FilterDatabase" localSheetId="6" hidden="1">'VON 1 - Vedlejší rozpočto...'!$C$121:$K$129</definedName>
    <definedName name="_xlnm._FilterDatabase" localSheetId="7" hidden="1">'VON 2 - Ostatní  rozpočto...'!$C$121:$K$131</definedName>
    <definedName name="_xlnm.Print_Titles" localSheetId="1">'D.1.1 - Rekonstrukce přít...'!$132:$132</definedName>
    <definedName name="_xlnm.Print_Titles" localSheetId="8">'D.1.1 - Rekonstrukce přít..._01'!$139:$139</definedName>
    <definedName name="_xlnm.Print_Titles" localSheetId="2">'D.1.2 - Rekonstrukce přít...'!$121:$121</definedName>
    <definedName name="_xlnm.Print_Titles" localSheetId="9">'D.1.2 - Rekonstrukce přít..._01'!$121:$121</definedName>
    <definedName name="_xlnm.Print_Titles" localSheetId="12">'D.1.2_Strojní nezpůsobilé'!$1:$6</definedName>
    <definedName name="_xlnm.Print_Titles" localSheetId="11">'D.1.2_Strojní způsobilé'!$1:$6</definedName>
    <definedName name="_xlnm.Print_Titles" localSheetId="3">'D.1.3 - Rekonstrukce přít...'!$121:$121</definedName>
    <definedName name="_xlnm.Print_Titles" localSheetId="10">'D.1.3 - Rekonstrukce přít..._01'!$121:$121</definedName>
    <definedName name="_xlnm.Print_Titles" localSheetId="13">'D.1.3.1_Silnoproud nezpůsobilé'!$1:$1</definedName>
    <definedName name="_xlnm.Print_Titles" localSheetId="15">'D.1.3.2_Mo a MAR nezpůsobilé'!$1:$1</definedName>
    <definedName name="_xlnm.Print_Titles" localSheetId="14">'D.1.3.2_Mo a MAR způsobilé'!$1:$1</definedName>
    <definedName name="_xlnm.Print_Titles" localSheetId="16">'D.1.3.3_Telemetrie způsobilé'!$1:$1</definedName>
    <definedName name="_xlnm.Print_Titles" localSheetId="4">'D.2.1 - MVE VDJ Krmelín -...'!$121:$121</definedName>
    <definedName name="_xlnm.Print_Titles" localSheetId="17">'D.2.1_Strojní způsobilé'!$1:$6</definedName>
    <definedName name="_xlnm.Print_Titles" localSheetId="5">'D.2.2 - MVE VDJ Krmelín -...'!$121:$121</definedName>
    <definedName name="_xlnm.Print_Titles" localSheetId="18">'D.2.2_Elektro způsobilé'!$1:$1</definedName>
    <definedName name="_xlnm.Print_Titles" localSheetId="0">'Rekapitulace stavby'!$92:$92</definedName>
    <definedName name="_xlnm.Print_Titles" localSheetId="6">'VON 1 - Vedlejší rozpočto...'!$121:$121</definedName>
    <definedName name="_xlnm.Print_Titles" localSheetId="7">'VON 2 - Ostatní  rozpočto...'!$121:$121</definedName>
    <definedName name="_xlnm.Print_Area" localSheetId="1">'D.1.1 - Rekonstrukce přít...'!$C$4:$J$76,'D.1.1 - Rekonstrukce přít...'!$C$82:$J$112,'D.1.1 - Rekonstrukce přít...'!$C$118:$J$338</definedName>
    <definedName name="_xlnm.Print_Area" localSheetId="8">'D.1.1 - Rekonstrukce přít..._01'!$C$4:$J$76,'D.1.1 - Rekonstrukce přít..._01'!$C$82:$J$119,'D.1.1 - Rekonstrukce přít..._01'!$C$125:$J$444</definedName>
    <definedName name="_xlnm.Print_Area" localSheetId="2">'D.1.2 - Rekonstrukce přít...'!$C$4:$J$76,'D.1.2 - Rekonstrukce přít...'!$C$82:$J$101,'D.1.2 - Rekonstrukce přít...'!$C$107:$J$125</definedName>
    <definedName name="_xlnm.Print_Area" localSheetId="9">'D.1.2 - Rekonstrukce přít..._01'!$C$4:$J$76,'D.1.2 - Rekonstrukce přít..._01'!$C$82:$J$101,'D.1.2 - Rekonstrukce přít..._01'!$C$107:$J$125</definedName>
    <definedName name="_xlnm.Print_Area" localSheetId="3">'D.1.3 - Rekonstrukce přít...'!$C$4:$J$76,'D.1.3 - Rekonstrukce přít...'!$C$82:$J$101,'D.1.3 - Rekonstrukce přít...'!$C$107:$J$126</definedName>
    <definedName name="_xlnm.Print_Area" localSheetId="10">'D.1.3 - Rekonstrukce přít..._01'!$C$4:$J$76,'D.1.3 - Rekonstrukce přít..._01'!$C$82:$J$101,'D.1.3 - Rekonstrukce přít..._01'!$C$107:$J$126</definedName>
    <definedName name="_xlnm.Print_Area" localSheetId="4">'D.2.1 - MVE VDJ Krmelín -...'!$C$4:$J$76,'D.2.1 - MVE VDJ Krmelín -...'!$C$82:$J$101,'D.2.1 - MVE VDJ Krmelín -...'!$C$107:$J$125</definedName>
    <definedName name="_xlnm.Print_Area" localSheetId="5">'D.2.2 - MVE VDJ Krmelín -...'!$C$4:$J$76,'D.2.2 - MVE VDJ Krmelín -...'!$C$82:$J$101,'D.2.2 - MVE VDJ Krmelín -...'!$C$107:$J$125</definedName>
    <definedName name="_xlnm.Print_Area" localSheetId="0">'Rekapitulace stavby'!$D$4:$AO$76,'Rekapitulace stavby'!$C$82:$AQ$107</definedName>
    <definedName name="_xlnm.Print_Area" localSheetId="6">'VON 1 - Vedlejší rozpočto...'!$C$4:$J$76,'VON 1 - Vedlejší rozpočto...'!$C$82:$J$101,'VON 1 - Vedlejší rozpočto...'!$C$107:$J$129</definedName>
    <definedName name="_xlnm.Print_Area" localSheetId="7">'VON 2 - Ostatní  rozpočto...'!$C$4:$J$76,'VON 2 - Ostatní  rozpočto...'!$C$82:$J$101,'VON 2 - Ostatní  rozpočto...'!$C$107:$J$131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6" i="11" l="1"/>
  <c r="I125" i="11"/>
  <c r="E4" i="17"/>
  <c r="H43" i="19"/>
  <c r="H42" i="19"/>
  <c r="H41" i="19"/>
  <c r="H40" i="19"/>
  <c r="H39" i="19"/>
  <c r="H38" i="19"/>
  <c r="H37" i="19"/>
  <c r="H36" i="19"/>
  <c r="H35" i="19"/>
  <c r="H34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H4" i="19"/>
  <c r="H3" i="19"/>
  <c r="H2" i="19"/>
  <c r="F67" i="18"/>
  <c r="F65" i="18"/>
  <c r="F64" i="18"/>
  <c r="F63" i="18"/>
  <c r="F61" i="18"/>
  <c r="F60" i="18"/>
  <c r="F59" i="18"/>
  <c r="F58" i="18"/>
  <c r="F57" i="18"/>
  <c r="F56" i="18"/>
  <c r="F55" i="18"/>
  <c r="F54" i="18"/>
  <c r="F53" i="18"/>
  <c r="F52" i="18"/>
  <c r="F51" i="18"/>
  <c r="F50" i="18"/>
  <c r="F49" i="18"/>
  <c r="F48" i="18"/>
  <c r="F47" i="18"/>
  <c r="F46" i="18"/>
  <c r="F45" i="18"/>
  <c r="F44" i="18"/>
  <c r="F43" i="18"/>
  <c r="F42" i="18"/>
  <c r="F41" i="18"/>
  <c r="F40" i="18"/>
  <c r="F39" i="18"/>
  <c r="F38" i="18"/>
  <c r="F37" i="18"/>
  <c r="F36" i="18"/>
  <c r="F35" i="18"/>
  <c r="F34" i="18"/>
  <c r="F33" i="18"/>
  <c r="F32" i="18"/>
  <c r="F31" i="18"/>
  <c r="F30" i="18"/>
  <c r="F29" i="18"/>
  <c r="F26" i="18"/>
  <c r="F25" i="18"/>
  <c r="F24" i="18"/>
  <c r="F14" i="18"/>
  <c r="F13" i="18"/>
  <c r="F12" i="18"/>
  <c r="F27" i="18" s="1"/>
  <c r="F10" i="18"/>
  <c r="F9" i="18"/>
  <c r="F8" i="18"/>
  <c r="H108" i="17"/>
  <c r="E108" i="17"/>
  <c r="I108" i="17" s="1"/>
  <c r="H107" i="17"/>
  <c r="E107" i="17"/>
  <c r="I107" i="17" s="1"/>
  <c r="H106" i="17"/>
  <c r="E106" i="17"/>
  <c r="H105" i="17"/>
  <c r="I105" i="17" s="1"/>
  <c r="E105" i="17"/>
  <c r="I101" i="17"/>
  <c r="H99" i="17"/>
  <c r="H100" i="17" s="1"/>
  <c r="E99" i="17"/>
  <c r="I99" i="17" s="1"/>
  <c r="I100" i="17" s="1"/>
  <c r="H95" i="17"/>
  <c r="E95" i="17"/>
  <c r="I95" i="17" s="1"/>
  <c r="H94" i="17"/>
  <c r="E94" i="17"/>
  <c r="H93" i="17"/>
  <c r="E93" i="17"/>
  <c r="I93" i="17" s="1"/>
  <c r="H92" i="17"/>
  <c r="I92" i="17" s="1"/>
  <c r="E92" i="17"/>
  <c r="H91" i="17"/>
  <c r="E91" i="17"/>
  <c r="I91" i="17" s="1"/>
  <c r="H90" i="17"/>
  <c r="E90" i="17"/>
  <c r="I90" i="17" s="1"/>
  <c r="H86" i="17"/>
  <c r="E86" i="17"/>
  <c r="I86" i="17" s="1"/>
  <c r="H85" i="17"/>
  <c r="E85" i="17"/>
  <c r="H84" i="17"/>
  <c r="H87" i="17" s="1"/>
  <c r="E84" i="17"/>
  <c r="I84" i="17" s="1"/>
  <c r="H80" i="17"/>
  <c r="H81" i="17" s="1"/>
  <c r="E80" i="17"/>
  <c r="I80" i="17" s="1"/>
  <c r="I81" i="17" s="1"/>
  <c r="H76" i="17"/>
  <c r="H77" i="17" s="1"/>
  <c r="E76" i="17"/>
  <c r="E73" i="17"/>
  <c r="I72" i="17"/>
  <c r="I73" i="17" s="1"/>
  <c r="H72" i="17"/>
  <c r="H73" i="17" s="1"/>
  <c r="E72" i="17"/>
  <c r="H68" i="17"/>
  <c r="E68" i="17"/>
  <c r="I68" i="17" s="1"/>
  <c r="H67" i="17"/>
  <c r="E67" i="17"/>
  <c r="H66" i="17"/>
  <c r="E66" i="17"/>
  <c r="I66" i="17" s="1"/>
  <c r="H65" i="17"/>
  <c r="E65" i="17"/>
  <c r="H64" i="17"/>
  <c r="E64" i="17"/>
  <c r="I64" i="17" s="1"/>
  <c r="H63" i="17"/>
  <c r="E63" i="17"/>
  <c r="I62" i="17"/>
  <c r="H62" i="17"/>
  <c r="E62" i="17"/>
  <c r="H61" i="17"/>
  <c r="E61" i="17"/>
  <c r="H60" i="17"/>
  <c r="E60" i="17"/>
  <c r="H59" i="17"/>
  <c r="E59" i="17"/>
  <c r="I59" i="17" s="1"/>
  <c r="H58" i="17"/>
  <c r="E58" i="17"/>
  <c r="H53" i="17"/>
  <c r="H52" i="17"/>
  <c r="H51" i="17"/>
  <c r="H45" i="17"/>
  <c r="E45" i="17"/>
  <c r="H44" i="17"/>
  <c r="E44" i="17"/>
  <c r="I44" i="17" s="1"/>
  <c r="H43" i="17"/>
  <c r="E43" i="17"/>
  <c r="I43" i="17" s="1"/>
  <c r="I42" i="17"/>
  <c r="H42" i="17"/>
  <c r="E42" i="17"/>
  <c r="H41" i="17"/>
  <c r="I41" i="17" s="1"/>
  <c r="E41" i="17"/>
  <c r="H40" i="17"/>
  <c r="E40" i="17"/>
  <c r="H36" i="17"/>
  <c r="E36" i="17"/>
  <c r="I36" i="17" s="1"/>
  <c r="H35" i="17"/>
  <c r="E35" i="17"/>
  <c r="H34" i="17"/>
  <c r="E34" i="17"/>
  <c r="I34" i="17" s="1"/>
  <c r="H33" i="17"/>
  <c r="E33" i="17"/>
  <c r="I33" i="17" s="1"/>
  <c r="I32" i="17"/>
  <c r="H32" i="17"/>
  <c r="E32" i="17"/>
  <c r="H31" i="17"/>
  <c r="I31" i="17" s="1"/>
  <c r="E31" i="17"/>
  <c r="H30" i="17"/>
  <c r="E30" i="17"/>
  <c r="H29" i="17"/>
  <c r="E29" i="17"/>
  <c r="I29" i="17" s="1"/>
  <c r="H28" i="17"/>
  <c r="E28" i="17"/>
  <c r="I28" i="17" s="1"/>
  <c r="H27" i="17"/>
  <c r="I27" i="17" s="1"/>
  <c r="E27" i="17"/>
  <c r="H26" i="17"/>
  <c r="E26" i="17"/>
  <c r="I26" i="17" s="1"/>
  <c r="H25" i="17"/>
  <c r="E25" i="17"/>
  <c r="H24" i="17"/>
  <c r="E24" i="17"/>
  <c r="I24" i="17" s="1"/>
  <c r="H23" i="17"/>
  <c r="I23" i="17" s="1"/>
  <c r="E23" i="17"/>
  <c r="H22" i="17"/>
  <c r="E22" i="17"/>
  <c r="I22" i="17" s="1"/>
  <c r="H21" i="17"/>
  <c r="E21" i="17"/>
  <c r="I20" i="17"/>
  <c r="H20" i="17"/>
  <c r="E20" i="17"/>
  <c r="H19" i="17"/>
  <c r="E19" i="17"/>
  <c r="H18" i="17"/>
  <c r="E18" i="17"/>
  <c r="H17" i="17"/>
  <c r="E17" i="17"/>
  <c r="I17" i="17" s="1"/>
  <c r="H16" i="17"/>
  <c r="E16" i="17"/>
  <c r="I16" i="17" s="1"/>
  <c r="H15" i="17"/>
  <c r="E15" i="17"/>
  <c r="H14" i="17"/>
  <c r="E14" i="17"/>
  <c r="H13" i="17"/>
  <c r="H37" i="17" s="1"/>
  <c r="E13" i="17"/>
  <c r="H9" i="17"/>
  <c r="I9" i="17" s="1"/>
  <c r="E9" i="17"/>
  <c r="H8" i="17"/>
  <c r="E8" i="17"/>
  <c r="I8" i="17" s="1"/>
  <c r="H7" i="17"/>
  <c r="E7" i="17"/>
  <c r="I6" i="17"/>
  <c r="H6" i="17"/>
  <c r="E6" i="17"/>
  <c r="H5" i="17"/>
  <c r="I5" i="17" s="1"/>
  <c r="E5" i="17"/>
  <c r="H4" i="17"/>
  <c r="H10" i="17" s="1"/>
  <c r="H12" i="16"/>
  <c r="H11" i="16"/>
  <c r="H10" i="16"/>
  <c r="H9" i="16"/>
  <c r="H8" i="16"/>
  <c r="H7" i="16"/>
  <c r="H6" i="16"/>
  <c r="H5" i="16"/>
  <c r="H4" i="16"/>
  <c r="H3" i="16"/>
  <c r="H2" i="16"/>
  <c r="H99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H7" i="15"/>
  <c r="H6" i="15"/>
  <c r="H5" i="15"/>
  <c r="H4" i="15"/>
  <c r="H3" i="15"/>
  <c r="H2" i="15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4" i="14"/>
  <c r="H3" i="14"/>
  <c r="H2" i="14"/>
  <c r="F123" i="13"/>
  <c r="F121" i="13"/>
  <c r="F120" i="13"/>
  <c r="F119" i="13"/>
  <c r="F118" i="13"/>
  <c r="F117" i="13"/>
  <c r="F116" i="13"/>
  <c r="F115" i="13"/>
  <c r="F114" i="13"/>
  <c r="F113" i="13"/>
  <c r="F112" i="13"/>
  <c r="F111" i="13"/>
  <c r="F110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0" i="13"/>
  <c r="F9" i="13"/>
  <c r="F8" i="13"/>
  <c r="F11" i="13" s="1"/>
  <c r="F7" i="13"/>
  <c r="F88" i="12"/>
  <c r="F86" i="12"/>
  <c r="F85" i="12"/>
  <c r="F84" i="12"/>
  <c r="F83" i="12"/>
  <c r="F82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4" i="12"/>
  <c r="F23" i="12"/>
  <c r="F22" i="12"/>
  <c r="F20" i="12"/>
  <c r="F19" i="12"/>
  <c r="F18" i="12"/>
  <c r="F17" i="12"/>
  <c r="F15" i="12"/>
  <c r="F14" i="12"/>
  <c r="F11" i="12"/>
  <c r="F10" i="12"/>
  <c r="F9" i="12"/>
  <c r="F8" i="12"/>
  <c r="F7" i="12"/>
  <c r="J39" i="11"/>
  <c r="J38" i="11"/>
  <c r="AY106" i="1" s="1"/>
  <c r="J37" i="11"/>
  <c r="AX106" i="1" s="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F116" i="11"/>
  <c r="E114" i="11"/>
  <c r="F91" i="11"/>
  <c r="E89" i="11"/>
  <c r="J26" i="11"/>
  <c r="E26" i="11"/>
  <c r="J119" i="11" s="1"/>
  <c r="J25" i="11"/>
  <c r="J23" i="11"/>
  <c r="E23" i="11"/>
  <c r="J93" i="11" s="1"/>
  <c r="J22" i="11"/>
  <c r="J20" i="11"/>
  <c r="E20" i="11"/>
  <c r="F119" i="11" s="1"/>
  <c r="J19" i="11"/>
  <c r="J17" i="11"/>
  <c r="E17" i="11"/>
  <c r="F93" i="11" s="1"/>
  <c r="J16" i="11"/>
  <c r="J14" i="11"/>
  <c r="J116" i="11" s="1"/>
  <c r="E7" i="11"/>
  <c r="E110" i="11" s="1"/>
  <c r="J39" i="10"/>
  <c r="J38" i="10"/>
  <c r="AY105" i="1" s="1"/>
  <c r="J37" i="10"/>
  <c r="AX105" i="1" s="1"/>
  <c r="BI125" i="10"/>
  <c r="F39" i="10" s="1"/>
  <c r="BD105" i="1" s="1"/>
  <c r="BH125" i="10"/>
  <c r="F38" i="10" s="1"/>
  <c r="BC105" i="1" s="1"/>
  <c r="BG125" i="10"/>
  <c r="BF125" i="10"/>
  <c r="J36" i="10" s="1"/>
  <c r="AW105" i="1" s="1"/>
  <c r="T125" i="10"/>
  <c r="T124" i="10" s="1"/>
  <c r="T123" i="10" s="1"/>
  <c r="T122" i="10" s="1"/>
  <c r="R125" i="10"/>
  <c r="R124" i="10" s="1"/>
  <c r="R123" i="10" s="1"/>
  <c r="R122" i="10" s="1"/>
  <c r="P125" i="10"/>
  <c r="P124" i="10" s="1"/>
  <c r="P123" i="10" s="1"/>
  <c r="P122" i="10" s="1"/>
  <c r="AU105" i="1" s="1"/>
  <c r="F116" i="10"/>
  <c r="E114" i="10"/>
  <c r="F91" i="10"/>
  <c r="E89" i="10"/>
  <c r="J26" i="10"/>
  <c r="E26" i="10"/>
  <c r="J119" i="10" s="1"/>
  <c r="J25" i="10"/>
  <c r="J23" i="10"/>
  <c r="E23" i="10"/>
  <c r="J118" i="10" s="1"/>
  <c r="J22" i="10"/>
  <c r="J20" i="10"/>
  <c r="E20" i="10"/>
  <c r="F94" i="10" s="1"/>
  <c r="J19" i="10"/>
  <c r="J17" i="10"/>
  <c r="E17" i="10"/>
  <c r="F118" i="10" s="1"/>
  <c r="J16" i="10"/>
  <c r="J14" i="10"/>
  <c r="J116" i="10" s="1"/>
  <c r="E7" i="10"/>
  <c r="E85" i="10" s="1"/>
  <c r="J39" i="9"/>
  <c r="J38" i="9"/>
  <c r="AY104" i="1" s="1"/>
  <c r="J37" i="9"/>
  <c r="AX104" i="1" s="1"/>
  <c r="BI442" i="9"/>
  <c r="BH442" i="9"/>
  <c r="BG442" i="9"/>
  <c r="BF442" i="9"/>
  <c r="T442" i="9"/>
  <c r="R442" i="9"/>
  <c r="P442" i="9"/>
  <c r="BI439" i="9"/>
  <c r="BH439" i="9"/>
  <c r="BG439" i="9"/>
  <c r="BF439" i="9"/>
  <c r="T439" i="9"/>
  <c r="R439" i="9"/>
  <c r="P439" i="9"/>
  <c r="BI429" i="9"/>
  <c r="BH429" i="9"/>
  <c r="BG429" i="9"/>
  <c r="BF429" i="9"/>
  <c r="T429" i="9"/>
  <c r="R429" i="9"/>
  <c r="P429" i="9"/>
  <c r="BI419" i="9"/>
  <c r="BH419" i="9"/>
  <c r="BG419" i="9"/>
  <c r="BF419" i="9"/>
  <c r="T419" i="9"/>
  <c r="R419" i="9"/>
  <c r="P419" i="9"/>
  <c r="BI416" i="9"/>
  <c r="BH416" i="9"/>
  <c r="BG416" i="9"/>
  <c r="BF416" i="9"/>
  <c r="T416" i="9"/>
  <c r="R416" i="9"/>
  <c r="P416" i="9"/>
  <c r="BI413" i="9"/>
  <c r="BH413" i="9"/>
  <c r="BG413" i="9"/>
  <c r="BF413" i="9"/>
  <c r="T413" i="9"/>
  <c r="R413" i="9"/>
  <c r="P413" i="9"/>
  <c r="BI403" i="9"/>
  <c r="BH403" i="9"/>
  <c r="BG403" i="9"/>
  <c r="BF403" i="9"/>
  <c r="T403" i="9"/>
  <c r="R403" i="9"/>
  <c r="P403" i="9"/>
  <c r="BI393" i="9"/>
  <c r="BH393" i="9"/>
  <c r="BG393" i="9"/>
  <c r="BF393" i="9"/>
  <c r="T393" i="9"/>
  <c r="R393" i="9"/>
  <c r="P393" i="9"/>
  <c r="BI388" i="9"/>
  <c r="BH388" i="9"/>
  <c r="BG388" i="9"/>
  <c r="BF388" i="9"/>
  <c r="T388" i="9"/>
  <c r="R388" i="9"/>
  <c r="P388" i="9"/>
  <c r="BI384" i="9"/>
  <c r="BH384" i="9"/>
  <c r="BG384" i="9"/>
  <c r="BF384" i="9"/>
  <c r="T384" i="9"/>
  <c r="R384" i="9"/>
  <c r="P384" i="9"/>
  <c r="BI374" i="9"/>
  <c r="BH374" i="9"/>
  <c r="BG374" i="9"/>
  <c r="BF374" i="9"/>
  <c r="T374" i="9"/>
  <c r="R374" i="9"/>
  <c r="P374" i="9"/>
  <c r="BI371" i="9"/>
  <c r="BH371" i="9"/>
  <c r="BG371" i="9"/>
  <c r="BF371" i="9"/>
  <c r="T371" i="9"/>
  <c r="R371" i="9"/>
  <c r="P371" i="9"/>
  <c r="BI368" i="9"/>
  <c r="BH368" i="9"/>
  <c r="BG368" i="9"/>
  <c r="BF368" i="9"/>
  <c r="T368" i="9"/>
  <c r="R368" i="9"/>
  <c r="P368" i="9"/>
  <c r="BI365" i="9"/>
  <c r="BH365" i="9"/>
  <c r="BG365" i="9"/>
  <c r="BF365" i="9"/>
  <c r="T365" i="9"/>
  <c r="R365" i="9"/>
  <c r="P365" i="9"/>
  <c r="BI361" i="9"/>
  <c r="BH361" i="9"/>
  <c r="BG361" i="9"/>
  <c r="BF361" i="9"/>
  <c r="T361" i="9"/>
  <c r="R361" i="9"/>
  <c r="P361" i="9"/>
  <c r="BI359" i="9"/>
  <c r="BH359" i="9"/>
  <c r="BG359" i="9"/>
  <c r="BF359" i="9"/>
  <c r="T359" i="9"/>
  <c r="R359" i="9"/>
  <c r="P359" i="9"/>
  <c r="BI358" i="9"/>
  <c r="BH358" i="9"/>
  <c r="BG358" i="9"/>
  <c r="BF358" i="9"/>
  <c r="T358" i="9"/>
  <c r="R358" i="9"/>
  <c r="P358" i="9"/>
  <c r="BI355" i="9"/>
  <c r="BH355" i="9"/>
  <c r="BG355" i="9"/>
  <c r="BF355" i="9"/>
  <c r="T355" i="9"/>
  <c r="R355" i="9"/>
  <c r="P355" i="9"/>
  <c r="BI353" i="9"/>
  <c r="BH353" i="9"/>
  <c r="BG353" i="9"/>
  <c r="BF353" i="9"/>
  <c r="T353" i="9"/>
  <c r="R353" i="9"/>
  <c r="P353" i="9"/>
  <c r="BI350" i="9"/>
  <c r="BH350" i="9"/>
  <c r="BG350" i="9"/>
  <c r="BF350" i="9"/>
  <c r="T350" i="9"/>
  <c r="R350" i="9"/>
  <c r="P350" i="9"/>
  <c r="BI347" i="9"/>
  <c r="BH347" i="9"/>
  <c r="BG347" i="9"/>
  <c r="BF347" i="9"/>
  <c r="T347" i="9"/>
  <c r="R347" i="9"/>
  <c r="P347" i="9"/>
  <c r="BI344" i="9"/>
  <c r="BH344" i="9"/>
  <c r="BG344" i="9"/>
  <c r="BF344" i="9"/>
  <c r="T344" i="9"/>
  <c r="R344" i="9"/>
  <c r="P344" i="9"/>
  <c r="BI341" i="9"/>
  <c r="BH341" i="9"/>
  <c r="BG341" i="9"/>
  <c r="BF341" i="9"/>
  <c r="T341" i="9"/>
  <c r="R341" i="9"/>
  <c r="P341" i="9"/>
  <c r="BI339" i="9"/>
  <c r="BH339" i="9"/>
  <c r="BG339" i="9"/>
  <c r="BF339" i="9"/>
  <c r="T339" i="9"/>
  <c r="R339" i="9"/>
  <c r="P339" i="9"/>
  <c r="BI336" i="9"/>
  <c r="BH336" i="9"/>
  <c r="BG336" i="9"/>
  <c r="BF336" i="9"/>
  <c r="T336" i="9"/>
  <c r="R336" i="9"/>
  <c r="P336" i="9"/>
  <c r="BI333" i="9"/>
  <c r="BH333" i="9"/>
  <c r="BG333" i="9"/>
  <c r="BF333" i="9"/>
  <c r="T333" i="9"/>
  <c r="R333" i="9"/>
  <c r="P333" i="9"/>
  <c r="BI331" i="9"/>
  <c r="BH331" i="9"/>
  <c r="BG331" i="9"/>
  <c r="BF331" i="9"/>
  <c r="T331" i="9"/>
  <c r="R331" i="9"/>
  <c r="P331" i="9"/>
  <c r="BI327" i="9"/>
  <c r="BH327" i="9"/>
  <c r="BG327" i="9"/>
  <c r="BF327" i="9"/>
  <c r="T327" i="9"/>
  <c r="R327" i="9"/>
  <c r="P327" i="9"/>
  <c r="BI324" i="9"/>
  <c r="BH324" i="9"/>
  <c r="BG324" i="9"/>
  <c r="BF324" i="9"/>
  <c r="T324" i="9"/>
  <c r="R324" i="9"/>
  <c r="P324" i="9"/>
  <c r="BI322" i="9"/>
  <c r="BH322" i="9"/>
  <c r="BG322" i="9"/>
  <c r="BF322" i="9"/>
  <c r="T322" i="9"/>
  <c r="R322" i="9"/>
  <c r="P322" i="9"/>
  <c r="BI318" i="9"/>
  <c r="BH318" i="9"/>
  <c r="BG318" i="9"/>
  <c r="BF318" i="9"/>
  <c r="T318" i="9"/>
  <c r="R318" i="9"/>
  <c r="P318" i="9"/>
  <c r="BI314" i="9"/>
  <c r="BH314" i="9"/>
  <c r="BG314" i="9"/>
  <c r="BF314" i="9"/>
  <c r="T314" i="9"/>
  <c r="R314" i="9"/>
  <c r="P314" i="9"/>
  <c r="BI312" i="9"/>
  <c r="BH312" i="9"/>
  <c r="BG312" i="9"/>
  <c r="BF312" i="9"/>
  <c r="T312" i="9"/>
  <c r="R312" i="9"/>
  <c r="P312" i="9"/>
  <c r="BI309" i="9"/>
  <c r="BH309" i="9"/>
  <c r="BG309" i="9"/>
  <c r="BF309" i="9"/>
  <c r="T309" i="9"/>
  <c r="R309" i="9"/>
  <c r="P309" i="9"/>
  <c r="BI307" i="9"/>
  <c r="BH307" i="9"/>
  <c r="BG307" i="9"/>
  <c r="BF307" i="9"/>
  <c r="T307" i="9"/>
  <c r="R307" i="9"/>
  <c r="P307" i="9"/>
  <c r="BI306" i="9"/>
  <c r="BH306" i="9"/>
  <c r="BG306" i="9"/>
  <c r="BF306" i="9"/>
  <c r="T306" i="9"/>
  <c r="R306" i="9"/>
  <c r="P306" i="9"/>
  <c r="BI302" i="9"/>
  <c r="BH302" i="9"/>
  <c r="BG302" i="9"/>
  <c r="BF302" i="9"/>
  <c r="T302" i="9"/>
  <c r="R302" i="9"/>
  <c r="P302" i="9"/>
  <c r="BI298" i="9"/>
  <c r="BH298" i="9"/>
  <c r="BG298" i="9"/>
  <c r="BF298" i="9"/>
  <c r="T298" i="9"/>
  <c r="R298" i="9"/>
  <c r="P298" i="9"/>
  <c r="BI295" i="9"/>
  <c r="BH295" i="9"/>
  <c r="BG295" i="9"/>
  <c r="BF295" i="9"/>
  <c r="T295" i="9"/>
  <c r="T294" i="9" s="1"/>
  <c r="R295" i="9"/>
  <c r="R294" i="9" s="1"/>
  <c r="P295" i="9"/>
  <c r="P294" i="9" s="1"/>
  <c r="BI290" i="9"/>
  <c r="BH290" i="9"/>
  <c r="BG290" i="9"/>
  <c r="BF290" i="9"/>
  <c r="T290" i="9"/>
  <c r="R290" i="9"/>
  <c r="P290" i="9"/>
  <c r="BI289" i="9"/>
  <c r="BH289" i="9"/>
  <c r="BG289" i="9"/>
  <c r="BF289" i="9"/>
  <c r="T289" i="9"/>
  <c r="R289" i="9"/>
  <c r="P289" i="9"/>
  <c r="BI288" i="9"/>
  <c r="BH288" i="9"/>
  <c r="BG288" i="9"/>
  <c r="BF288" i="9"/>
  <c r="T288" i="9"/>
  <c r="R288" i="9"/>
  <c r="P288" i="9"/>
  <c r="BI287" i="9"/>
  <c r="BH287" i="9"/>
  <c r="BG287" i="9"/>
  <c r="BF287" i="9"/>
  <c r="T287" i="9"/>
  <c r="R287" i="9"/>
  <c r="P287" i="9"/>
  <c r="BI284" i="9"/>
  <c r="BH284" i="9"/>
  <c r="BG284" i="9"/>
  <c r="BF284" i="9"/>
  <c r="T284" i="9"/>
  <c r="R284" i="9"/>
  <c r="P284" i="9"/>
  <c r="BI282" i="9"/>
  <c r="BH282" i="9"/>
  <c r="BG282" i="9"/>
  <c r="BF282" i="9"/>
  <c r="T282" i="9"/>
  <c r="R282" i="9"/>
  <c r="P282" i="9"/>
  <c r="BI270" i="9"/>
  <c r="BH270" i="9"/>
  <c r="BG270" i="9"/>
  <c r="BF270" i="9"/>
  <c r="T270" i="9"/>
  <c r="R270" i="9"/>
  <c r="P270" i="9"/>
  <c r="BI265" i="9"/>
  <c r="BH265" i="9"/>
  <c r="BG265" i="9"/>
  <c r="BF265" i="9"/>
  <c r="T265" i="9"/>
  <c r="R265" i="9"/>
  <c r="P265" i="9"/>
  <c r="BI261" i="9"/>
  <c r="BH261" i="9"/>
  <c r="BG261" i="9"/>
  <c r="BF261" i="9"/>
  <c r="T261" i="9"/>
  <c r="R261" i="9"/>
  <c r="P261" i="9"/>
  <c r="BI258" i="9"/>
  <c r="BH258" i="9"/>
  <c r="BG258" i="9"/>
  <c r="BF258" i="9"/>
  <c r="T258" i="9"/>
  <c r="R258" i="9"/>
  <c r="P258" i="9"/>
  <c r="BI255" i="9"/>
  <c r="BH255" i="9"/>
  <c r="BG255" i="9"/>
  <c r="BF255" i="9"/>
  <c r="T255" i="9"/>
  <c r="R255" i="9"/>
  <c r="P255" i="9"/>
  <c r="BI245" i="9"/>
  <c r="BH245" i="9"/>
  <c r="BG245" i="9"/>
  <c r="BF245" i="9"/>
  <c r="T245" i="9"/>
  <c r="R245" i="9"/>
  <c r="P245" i="9"/>
  <c r="BI241" i="9"/>
  <c r="BH241" i="9"/>
  <c r="BG241" i="9"/>
  <c r="BF241" i="9"/>
  <c r="T241" i="9"/>
  <c r="R241" i="9"/>
  <c r="P241" i="9"/>
  <c r="BI237" i="9"/>
  <c r="BH237" i="9"/>
  <c r="BG237" i="9"/>
  <c r="BF237" i="9"/>
  <c r="T237" i="9"/>
  <c r="T236" i="9" s="1"/>
  <c r="R237" i="9"/>
  <c r="R236" i="9"/>
  <c r="P237" i="9"/>
  <c r="P236" i="9"/>
  <c r="BI232" i="9"/>
  <c r="BH232" i="9"/>
  <c r="BG232" i="9"/>
  <c r="BF232" i="9"/>
  <c r="T232" i="9"/>
  <c r="R232" i="9"/>
  <c r="P232" i="9"/>
  <c r="BI229" i="9"/>
  <c r="BH229" i="9"/>
  <c r="BG229" i="9"/>
  <c r="BF229" i="9"/>
  <c r="T229" i="9"/>
  <c r="R229" i="9"/>
  <c r="P229" i="9"/>
  <c r="BI226" i="9"/>
  <c r="BH226" i="9"/>
  <c r="BG226" i="9"/>
  <c r="BF226" i="9"/>
  <c r="T226" i="9"/>
  <c r="R226" i="9"/>
  <c r="P226" i="9"/>
  <c r="BI222" i="9"/>
  <c r="BH222" i="9"/>
  <c r="BG222" i="9"/>
  <c r="BF222" i="9"/>
  <c r="T222" i="9"/>
  <c r="R222" i="9"/>
  <c r="P222" i="9"/>
  <c r="BI217" i="9"/>
  <c r="BH217" i="9"/>
  <c r="BG217" i="9"/>
  <c r="BF217" i="9"/>
  <c r="T217" i="9"/>
  <c r="R217" i="9"/>
  <c r="P217" i="9"/>
  <c r="BI214" i="9"/>
  <c r="BH214" i="9"/>
  <c r="BG214" i="9"/>
  <c r="BF214" i="9"/>
  <c r="T214" i="9"/>
  <c r="R214" i="9"/>
  <c r="P214" i="9"/>
  <c r="BI209" i="9"/>
  <c r="BH209" i="9"/>
  <c r="BG209" i="9"/>
  <c r="BF209" i="9"/>
  <c r="T209" i="9"/>
  <c r="R209" i="9"/>
  <c r="P209" i="9"/>
  <c r="BI196" i="9"/>
  <c r="BH196" i="9"/>
  <c r="BG196" i="9"/>
  <c r="BF196" i="9"/>
  <c r="T196" i="9"/>
  <c r="R196" i="9"/>
  <c r="P196" i="9"/>
  <c r="BI192" i="9"/>
  <c r="BH192" i="9"/>
  <c r="BG192" i="9"/>
  <c r="BF192" i="9"/>
  <c r="T192" i="9"/>
  <c r="R192" i="9"/>
  <c r="P192" i="9"/>
  <c r="BI186" i="9"/>
  <c r="BH186" i="9"/>
  <c r="BG186" i="9"/>
  <c r="BF186" i="9"/>
  <c r="T186" i="9"/>
  <c r="T185" i="9" s="1"/>
  <c r="R186" i="9"/>
  <c r="R185" i="9" s="1"/>
  <c r="P186" i="9"/>
  <c r="P185" i="9" s="1"/>
  <c r="BI181" i="9"/>
  <c r="BH181" i="9"/>
  <c r="BG181" i="9"/>
  <c r="BF181" i="9"/>
  <c r="T181" i="9"/>
  <c r="R181" i="9"/>
  <c r="P181" i="9"/>
  <c r="BI172" i="9"/>
  <c r="BH172" i="9"/>
  <c r="BG172" i="9"/>
  <c r="BF172" i="9"/>
  <c r="T172" i="9"/>
  <c r="R172" i="9"/>
  <c r="P172" i="9"/>
  <c r="BI156" i="9"/>
  <c r="BH156" i="9"/>
  <c r="BG156" i="9"/>
  <c r="BF156" i="9"/>
  <c r="T156" i="9"/>
  <c r="R156" i="9"/>
  <c r="P156" i="9"/>
  <c r="BI151" i="9"/>
  <c r="BH151" i="9"/>
  <c r="BG151" i="9"/>
  <c r="BF151" i="9"/>
  <c r="T151" i="9"/>
  <c r="R151" i="9"/>
  <c r="P151" i="9"/>
  <c r="BI143" i="9"/>
  <c r="BH143" i="9"/>
  <c r="BG143" i="9"/>
  <c r="BF143" i="9"/>
  <c r="T143" i="9"/>
  <c r="R143" i="9"/>
  <c r="P143" i="9"/>
  <c r="F134" i="9"/>
  <c r="E132" i="9"/>
  <c r="F91" i="9"/>
  <c r="E89" i="9"/>
  <c r="J26" i="9"/>
  <c r="E26" i="9"/>
  <c r="J137" i="9" s="1"/>
  <c r="J25" i="9"/>
  <c r="J23" i="9"/>
  <c r="E23" i="9"/>
  <c r="J136" i="9" s="1"/>
  <c r="J22" i="9"/>
  <c r="J20" i="9"/>
  <c r="E20" i="9"/>
  <c r="F137" i="9" s="1"/>
  <c r="J19" i="9"/>
  <c r="J17" i="9"/>
  <c r="E17" i="9"/>
  <c r="F93" i="9" s="1"/>
  <c r="J16" i="9"/>
  <c r="J14" i="9"/>
  <c r="J91" i="9"/>
  <c r="E7" i="9"/>
  <c r="E128" i="9"/>
  <c r="J39" i="8"/>
  <c r="J38" i="8"/>
  <c r="AY102" i="1" s="1"/>
  <c r="J37" i="8"/>
  <c r="AX102" i="1" s="1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F116" i="8"/>
  <c r="E114" i="8"/>
  <c r="F91" i="8"/>
  <c r="E89" i="8"/>
  <c r="J26" i="8"/>
  <c r="E26" i="8"/>
  <c r="J119" i="8" s="1"/>
  <c r="J25" i="8"/>
  <c r="J23" i="8"/>
  <c r="E23" i="8"/>
  <c r="J93" i="8" s="1"/>
  <c r="J22" i="8"/>
  <c r="J20" i="8"/>
  <c r="E20" i="8"/>
  <c r="F119" i="8" s="1"/>
  <c r="J19" i="8"/>
  <c r="J17" i="8"/>
  <c r="E17" i="8"/>
  <c r="F118" i="8" s="1"/>
  <c r="J16" i="8"/>
  <c r="J14" i="8"/>
  <c r="J91" i="8"/>
  <c r="E7" i="8"/>
  <c r="E110" i="8"/>
  <c r="J39" i="7"/>
  <c r="J38" i="7"/>
  <c r="AY101" i="1" s="1"/>
  <c r="J37" i="7"/>
  <c r="AX101" i="1" s="1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F116" i="7"/>
  <c r="E114" i="7"/>
  <c r="F91" i="7"/>
  <c r="E89" i="7"/>
  <c r="J26" i="7"/>
  <c r="E26" i="7"/>
  <c r="J94" i="7" s="1"/>
  <c r="J25" i="7"/>
  <c r="J23" i="7"/>
  <c r="E23" i="7"/>
  <c r="J93" i="7" s="1"/>
  <c r="J22" i="7"/>
  <c r="J20" i="7"/>
  <c r="E20" i="7"/>
  <c r="F119" i="7" s="1"/>
  <c r="J19" i="7"/>
  <c r="J17" i="7"/>
  <c r="E17" i="7"/>
  <c r="F118" i="7" s="1"/>
  <c r="J16" i="7"/>
  <c r="J14" i="7"/>
  <c r="J116" i="7" s="1"/>
  <c r="E7" i="7"/>
  <c r="E85" i="7" s="1"/>
  <c r="J39" i="6"/>
  <c r="J38" i="6"/>
  <c r="AY100" i="1" s="1"/>
  <c r="J37" i="6"/>
  <c r="AX100" i="1"/>
  <c r="BI125" i="6"/>
  <c r="F39" i="6" s="1"/>
  <c r="BD100" i="1" s="1"/>
  <c r="BH125" i="6"/>
  <c r="F38" i="6" s="1"/>
  <c r="BC100" i="1" s="1"/>
  <c r="BG125" i="6"/>
  <c r="F37" i="6" s="1"/>
  <c r="BB100" i="1" s="1"/>
  <c r="BF125" i="6"/>
  <c r="J36" i="6" s="1"/>
  <c r="AW100" i="1" s="1"/>
  <c r="T125" i="6"/>
  <c r="T124" i="6" s="1"/>
  <c r="T123" i="6" s="1"/>
  <c r="T122" i="6" s="1"/>
  <c r="R125" i="6"/>
  <c r="R124" i="6" s="1"/>
  <c r="R123" i="6" s="1"/>
  <c r="R122" i="6" s="1"/>
  <c r="P125" i="6"/>
  <c r="P124" i="6" s="1"/>
  <c r="P123" i="6" s="1"/>
  <c r="P122" i="6" s="1"/>
  <c r="AU100" i="1" s="1"/>
  <c r="F116" i="6"/>
  <c r="E114" i="6"/>
  <c r="F91" i="6"/>
  <c r="E89" i="6"/>
  <c r="J26" i="6"/>
  <c r="E26" i="6"/>
  <c r="J94" i="6" s="1"/>
  <c r="J25" i="6"/>
  <c r="J23" i="6"/>
  <c r="E23" i="6"/>
  <c r="J93" i="6" s="1"/>
  <c r="J22" i="6"/>
  <c r="J20" i="6"/>
  <c r="E20" i="6"/>
  <c r="F119" i="6" s="1"/>
  <c r="J19" i="6"/>
  <c r="J17" i="6"/>
  <c r="E17" i="6"/>
  <c r="F93" i="6" s="1"/>
  <c r="J16" i="6"/>
  <c r="J14" i="6"/>
  <c r="J91" i="6" s="1"/>
  <c r="E7" i="6"/>
  <c r="E110" i="6" s="1"/>
  <c r="J39" i="5"/>
  <c r="J38" i="5"/>
  <c r="AY99" i="1" s="1"/>
  <c r="J37" i="5"/>
  <c r="AX99" i="1" s="1"/>
  <c r="BI125" i="5"/>
  <c r="F39" i="5" s="1"/>
  <c r="BD99" i="1" s="1"/>
  <c r="BH125" i="5"/>
  <c r="F38" i="5" s="1"/>
  <c r="BC99" i="1" s="1"/>
  <c r="BG125" i="5"/>
  <c r="F37" i="5" s="1"/>
  <c r="BB99" i="1" s="1"/>
  <c r="BF125" i="5"/>
  <c r="J36" i="5" s="1"/>
  <c r="AW99" i="1" s="1"/>
  <c r="T125" i="5"/>
  <c r="T124" i="5" s="1"/>
  <c r="T123" i="5" s="1"/>
  <c r="T122" i="5" s="1"/>
  <c r="R125" i="5"/>
  <c r="R124" i="5" s="1"/>
  <c r="R123" i="5" s="1"/>
  <c r="R122" i="5" s="1"/>
  <c r="P125" i="5"/>
  <c r="P124" i="5" s="1"/>
  <c r="P123" i="5" s="1"/>
  <c r="P122" i="5" s="1"/>
  <c r="AU99" i="1" s="1"/>
  <c r="F116" i="5"/>
  <c r="E114" i="5"/>
  <c r="F91" i="5"/>
  <c r="E89" i="5"/>
  <c r="J26" i="5"/>
  <c r="E26" i="5"/>
  <c r="J94" i="5" s="1"/>
  <c r="J25" i="5"/>
  <c r="J23" i="5"/>
  <c r="E23" i="5"/>
  <c r="J93" i="5" s="1"/>
  <c r="J22" i="5"/>
  <c r="J20" i="5"/>
  <c r="E20" i="5"/>
  <c r="F119" i="5" s="1"/>
  <c r="J19" i="5"/>
  <c r="J17" i="5"/>
  <c r="E17" i="5"/>
  <c r="F118" i="5" s="1"/>
  <c r="J16" i="5"/>
  <c r="J14" i="5"/>
  <c r="J116" i="5" s="1"/>
  <c r="E7" i="5"/>
  <c r="E110" i="5" s="1"/>
  <c r="J39" i="4"/>
  <c r="J38" i="4"/>
  <c r="AY98" i="1" s="1"/>
  <c r="J37" i="4"/>
  <c r="AX98" i="1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F116" i="4"/>
  <c r="E114" i="4"/>
  <c r="F91" i="4"/>
  <c r="E89" i="4"/>
  <c r="J26" i="4"/>
  <c r="E26" i="4"/>
  <c r="J94" i="4" s="1"/>
  <c r="J25" i="4"/>
  <c r="J23" i="4"/>
  <c r="E23" i="4"/>
  <c r="J93" i="4" s="1"/>
  <c r="J22" i="4"/>
  <c r="J20" i="4"/>
  <c r="E20" i="4"/>
  <c r="F119" i="4" s="1"/>
  <c r="J19" i="4"/>
  <c r="J17" i="4"/>
  <c r="E17" i="4"/>
  <c r="F118" i="4" s="1"/>
  <c r="J16" i="4"/>
  <c r="J14" i="4"/>
  <c r="J116" i="4" s="1"/>
  <c r="E7" i="4"/>
  <c r="E110" i="4" s="1"/>
  <c r="J39" i="3"/>
  <c r="J38" i="3"/>
  <c r="AY97" i="1"/>
  <c r="J37" i="3"/>
  <c r="AX97" i="1"/>
  <c r="BI125" i="3"/>
  <c r="F39" i="3" s="1"/>
  <c r="BD97" i="1" s="1"/>
  <c r="BH125" i="3"/>
  <c r="F38" i="3" s="1"/>
  <c r="BC97" i="1" s="1"/>
  <c r="BG125" i="3"/>
  <c r="F37" i="3" s="1"/>
  <c r="BB97" i="1" s="1"/>
  <c r="BF125" i="3"/>
  <c r="J36" i="3" s="1"/>
  <c r="AW97" i="1" s="1"/>
  <c r="T125" i="3"/>
  <c r="T124" i="3"/>
  <c r="T123" i="3" s="1"/>
  <c r="T122" i="3" s="1"/>
  <c r="R125" i="3"/>
  <c r="R124" i="3"/>
  <c r="R123" i="3" s="1"/>
  <c r="R122" i="3" s="1"/>
  <c r="P125" i="3"/>
  <c r="P124" i="3" s="1"/>
  <c r="P123" i="3" s="1"/>
  <c r="P122" i="3" s="1"/>
  <c r="AU97" i="1" s="1"/>
  <c r="F116" i="3"/>
  <c r="E114" i="3"/>
  <c r="F91" i="3"/>
  <c r="E89" i="3"/>
  <c r="J26" i="3"/>
  <c r="E26" i="3"/>
  <c r="J94" i="3"/>
  <c r="J25" i="3"/>
  <c r="J23" i="3"/>
  <c r="E23" i="3"/>
  <c r="J118" i="3" s="1"/>
  <c r="J22" i="3"/>
  <c r="J20" i="3"/>
  <c r="E20" i="3"/>
  <c r="F94" i="3"/>
  <c r="J19" i="3"/>
  <c r="J17" i="3"/>
  <c r="E17" i="3"/>
  <c r="F118" i="3" s="1"/>
  <c r="J16" i="3"/>
  <c r="J14" i="3"/>
  <c r="J91" i="3" s="1"/>
  <c r="E7" i="3"/>
  <c r="E110" i="3"/>
  <c r="J39" i="2"/>
  <c r="J38" i="2"/>
  <c r="AY96" i="1"/>
  <c r="J37" i="2"/>
  <c r="AX96" i="1"/>
  <c r="BI326" i="2"/>
  <c r="BH326" i="2"/>
  <c r="BG326" i="2"/>
  <c r="BF326" i="2"/>
  <c r="T326" i="2"/>
  <c r="T325" i="2"/>
  <c r="R326" i="2"/>
  <c r="R325" i="2"/>
  <c r="P326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T276" i="2" s="1"/>
  <c r="R277" i="2"/>
  <c r="R276" i="2"/>
  <c r="P277" i="2"/>
  <c r="P276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T232" i="2"/>
  <c r="R233" i="2"/>
  <c r="R232" i="2"/>
  <c r="P233" i="2"/>
  <c r="P232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18" i="2"/>
  <c r="BH218" i="2"/>
  <c r="BG218" i="2"/>
  <c r="BF218" i="2"/>
  <c r="T218" i="2"/>
  <c r="R218" i="2"/>
  <c r="P218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65" i="2"/>
  <c r="BH165" i="2"/>
  <c r="BG165" i="2"/>
  <c r="BF165" i="2"/>
  <c r="T165" i="2"/>
  <c r="R165" i="2"/>
  <c r="P165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6" i="2"/>
  <c r="BH136" i="2"/>
  <c r="BG136" i="2"/>
  <c r="BF136" i="2"/>
  <c r="T136" i="2"/>
  <c r="R136" i="2"/>
  <c r="P136" i="2"/>
  <c r="F127" i="2"/>
  <c r="E125" i="2"/>
  <c r="F91" i="2"/>
  <c r="E89" i="2"/>
  <c r="J26" i="2"/>
  <c r="E26" i="2"/>
  <c r="J130" i="2" s="1"/>
  <c r="J25" i="2"/>
  <c r="J23" i="2"/>
  <c r="E23" i="2"/>
  <c r="J129" i="2"/>
  <c r="J22" i="2"/>
  <c r="J20" i="2"/>
  <c r="E20" i="2"/>
  <c r="F94" i="2" s="1"/>
  <c r="J19" i="2"/>
  <c r="J17" i="2"/>
  <c r="E17" i="2"/>
  <c r="F93" i="2"/>
  <c r="J16" i="2"/>
  <c r="J14" i="2"/>
  <c r="J91" i="2"/>
  <c r="E7" i="2"/>
  <c r="E121" i="2"/>
  <c r="L90" i="1"/>
  <c r="AM90" i="1"/>
  <c r="AM89" i="1"/>
  <c r="L89" i="1"/>
  <c r="AM87" i="1"/>
  <c r="L87" i="1"/>
  <c r="L85" i="1"/>
  <c r="L84" i="1"/>
  <c r="J326" i="2"/>
  <c r="J175" i="2"/>
  <c r="J251" i="2"/>
  <c r="J261" i="2"/>
  <c r="J287" i="2"/>
  <c r="BK218" i="2"/>
  <c r="BK294" i="2"/>
  <c r="J187" i="2"/>
  <c r="J272" i="2"/>
  <c r="BK210" i="2"/>
  <c r="BK200" i="2"/>
  <c r="J126" i="7"/>
  <c r="J129" i="8"/>
  <c r="J128" i="8"/>
  <c r="BK365" i="9"/>
  <c r="J307" i="9"/>
  <c r="BK374" i="9"/>
  <c r="J331" i="9"/>
  <c r="J288" i="9"/>
  <c r="J403" i="9"/>
  <c r="BK306" i="9"/>
  <c r="BK265" i="9"/>
  <c r="BK384" i="9"/>
  <c r="J306" i="9"/>
  <c r="BK439" i="9"/>
  <c r="J384" i="9"/>
  <c r="BK284" i="9"/>
  <c r="J196" i="9"/>
  <c r="J318" i="9"/>
  <c r="J186" i="9"/>
  <c r="J298" i="9"/>
  <c r="BK172" i="9"/>
  <c r="J295" i="9"/>
  <c r="J192" i="9"/>
  <c r="BK228" i="2"/>
  <c r="BK149" i="2"/>
  <c r="J247" i="2"/>
  <c r="BK321" i="2"/>
  <c r="BK204" i="2"/>
  <c r="J256" i="2"/>
  <c r="BK193" i="2"/>
  <c r="J277" i="2"/>
  <c r="BK300" i="2"/>
  <c r="BK241" i="2"/>
  <c r="J149" i="2"/>
  <c r="BK269" i="2"/>
  <c r="BK165" i="2"/>
  <c r="BK126" i="7"/>
  <c r="BK127" i="7"/>
  <c r="BK131" i="8"/>
  <c r="J442" i="9"/>
  <c r="BK368" i="9"/>
  <c r="BK287" i="9"/>
  <c r="J439" i="9"/>
  <c r="BK359" i="9"/>
  <c r="J302" i="9"/>
  <c r="J209" i="9"/>
  <c r="J358" i="9"/>
  <c r="BK295" i="9"/>
  <c r="BK151" i="9"/>
  <c r="BK341" i="9"/>
  <c r="BK229" i="9"/>
  <c r="J365" i="9"/>
  <c r="BK226" i="9"/>
  <c r="J347" i="9"/>
  <c r="BK290" i="9"/>
  <c r="BK143" i="9"/>
  <c r="J217" i="9"/>
  <c r="J309" i="9"/>
  <c r="BK222" i="9"/>
  <c r="BK317" i="2"/>
  <c r="J317" i="2"/>
  <c r="J196" i="2"/>
  <c r="BK291" i="2"/>
  <c r="J181" i="2"/>
  <c r="BK190" i="2"/>
  <c r="BK283" i="2"/>
  <c r="J200" i="2"/>
  <c r="J146" i="2"/>
  <c r="BK277" i="2"/>
  <c r="J207" i="2"/>
  <c r="BK267" i="2"/>
  <c r="AS95" i="1"/>
  <c r="J129" i="7"/>
  <c r="J125" i="7"/>
  <c r="BK130" i="8"/>
  <c r="BK128" i="8"/>
  <c r="BK371" i="9"/>
  <c r="BK309" i="9"/>
  <c r="BK156" i="9"/>
  <c r="J368" i="9"/>
  <c r="J324" i="9"/>
  <c r="J287" i="9"/>
  <c r="BK192" i="9"/>
  <c r="J333" i="9"/>
  <c r="BK209" i="9"/>
  <c r="J359" i="9"/>
  <c r="J290" i="9"/>
  <c r="J353" i="9"/>
  <c r="J258" i="9"/>
  <c r="BK181" i="9"/>
  <c r="BK339" i="9"/>
  <c r="J226" i="9"/>
  <c r="BK245" i="9"/>
  <c r="J143" i="9"/>
  <c r="J289" i="9"/>
  <c r="J210" i="2"/>
  <c r="BK146" i="2"/>
  <c r="BK244" i="2"/>
  <c r="J298" i="2"/>
  <c r="BK187" i="2"/>
  <c r="BK247" i="2"/>
  <c r="BK175" i="2"/>
  <c r="BK280" i="2"/>
  <c r="BK181" i="2"/>
  <c r="BK287" i="2"/>
  <c r="BK233" i="2"/>
  <c r="J321" i="2"/>
  <c r="BK196" i="2"/>
  <c r="J128" i="7"/>
  <c r="BK126" i="8"/>
  <c r="J131" i="8"/>
  <c r="BK429" i="9"/>
  <c r="J355" i="9"/>
  <c r="J265" i="9"/>
  <c r="BK361" i="9"/>
  <c r="BK307" i="9"/>
  <c r="J270" i="9"/>
  <c r="J429" i="9"/>
  <c r="BK327" i="9"/>
  <c r="J284" i="9"/>
  <c r="J172" i="9"/>
  <c r="BK350" i="9"/>
  <c r="BK214" i="9"/>
  <c r="BK388" i="9"/>
  <c r="J312" i="9"/>
  <c r="J156" i="9"/>
  <c r="BK324" i="9"/>
  <c r="BK322" i="9"/>
  <c r="BK196" i="9"/>
  <c r="J341" i="9"/>
  <c r="J214" i="9"/>
  <c r="F37" i="10"/>
  <c r="BB105" i="1" s="1"/>
  <c r="BK272" i="2"/>
  <c r="BK313" i="2"/>
  <c r="BK142" i="2"/>
  <c r="J142" i="2"/>
  <c r="J224" i="2"/>
  <c r="BK136" i="2"/>
  <c r="J233" i="2"/>
  <c r="BK298" i="2"/>
  <c r="J267" i="2"/>
  <c r="J291" i="2"/>
  <c r="J237" i="2"/>
  <c r="J130" i="8"/>
  <c r="BK125" i="8"/>
  <c r="J125" i="8"/>
  <c r="J336" i="9"/>
  <c r="BK261" i="9"/>
  <c r="J388" i="9"/>
  <c r="BK353" i="9"/>
  <c r="BK289" i="9"/>
  <c r="J222" i="9"/>
  <c r="J361" i="9"/>
  <c r="BK270" i="9"/>
  <c r="BK413" i="9"/>
  <c r="BK312" i="9"/>
  <c r="BK419" i="9"/>
  <c r="BK355" i="9"/>
  <c r="J241" i="9"/>
  <c r="J374" i="9"/>
  <c r="J181" i="9"/>
  <c r="BK237" i="9"/>
  <c r="J350" i="9"/>
  <c r="BK241" i="9"/>
  <c r="J204" i="2"/>
  <c r="BK224" i="2"/>
  <c r="J244" i="2"/>
  <c r="J269" i="2"/>
  <c r="BK207" i="2"/>
  <c r="J313" i="2"/>
  <c r="J193" i="2"/>
  <c r="J294" i="2"/>
  <c r="BK256" i="2"/>
  <c r="J300" i="2"/>
  <c r="BK251" i="2"/>
  <c r="AS103" i="1"/>
  <c r="J127" i="7"/>
  <c r="BK128" i="7"/>
  <c r="BK129" i="8"/>
  <c r="J126" i="8"/>
  <c r="J413" i="9"/>
  <c r="BK318" i="9"/>
  <c r="J151" i="9"/>
  <c r="J322" i="9"/>
  <c r="J245" i="9"/>
  <c r="J419" i="9"/>
  <c r="BK344" i="9"/>
  <c r="BK298" i="9"/>
  <c r="J229" i="9"/>
  <c r="BK442" i="9"/>
  <c r="BK255" i="9"/>
  <c r="BK393" i="9"/>
  <c r="BK336" i="9"/>
  <c r="J255" i="9"/>
  <c r="J393" i="9"/>
  <c r="J282" i="9"/>
  <c r="BK347" i="9"/>
  <c r="BK186" i="9"/>
  <c r="J344" i="9"/>
  <c r="BK258" i="9"/>
  <c r="J241" i="2"/>
  <c r="BK261" i="2"/>
  <c r="J136" i="2"/>
  <c r="BK237" i="2"/>
  <c r="J228" i="2"/>
  <c r="BK326" i="2"/>
  <c r="J165" i="2"/>
  <c r="J280" i="2"/>
  <c r="J218" i="2"/>
  <c r="J283" i="2"/>
  <c r="J190" i="2"/>
  <c r="BK125" i="7"/>
  <c r="BK129" i="7"/>
  <c r="BK127" i="8"/>
  <c r="J127" i="8"/>
  <c r="BK416" i="9"/>
  <c r="J339" i="9"/>
  <c r="BK282" i="9"/>
  <c r="BK403" i="9"/>
  <c r="BK333" i="9"/>
  <c r="J261" i="9"/>
  <c r="J371" i="9"/>
  <c r="BK302" i="9"/>
  <c r="BK217" i="9"/>
  <c r="BK358" i="9"/>
  <c r="J237" i="9"/>
  <c r="J416" i="9"/>
  <c r="BK331" i="9"/>
  <c r="J232" i="9"/>
  <c r="J327" i="9"/>
  <c r="BK232" i="9"/>
  <c r="J314" i="9"/>
  <c r="BK314" i="9"/>
  <c r="BK288" i="9"/>
  <c r="F122" i="13" l="1"/>
  <c r="F124" i="13" s="1"/>
  <c r="I125" i="10" s="1"/>
  <c r="F87" i="12"/>
  <c r="F89" i="12" s="1"/>
  <c r="I125" i="3" s="1"/>
  <c r="I7" i="17"/>
  <c r="I14" i="17"/>
  <c r="I21" i="17"/>
  <c r="I35" i="17"/>
  <c r="I45" i="17"/>
  <c r="I63" i="17"/>
  <c r="E10" i="17"/>
  <c r="E48" i="17" s="1"/>
  <c r="I18" i="17"/>
  <c r="I25" i="17"/>
  <c r="I60" i="17"/>
  <c r="I67" i="17"/>
  <c r="I76" i="17"/>
  <c r="I77" i="17" s="1"/>
  <c r="I85" i="17"/>
  <c r="I106" i="17"/>
  <c r="I109" i="17" s="1"/>
  <c r="F66" i="18"/>
  <c r="F68" i="18" s="1"/>
  <c r="I125" i="5" s="1"/>
  <c r="I15" i="17"/>
  <c r="F25" i="12"/>
  <c r="H100" i="15"/>
  <c r="I125" i="4" s="1"/>
  <c r="I19" i="17"/>
  <c r="I30" i="17"/>
  <c r="E46" i="17"/>
  <c r="E69" i="17"/>
  <c r="E102" i="17" s="1"/>
  <c r="I61" i="17"/>
  <c r="I69" i="17" s="1"/>
  <c r="H49" i="14"/>
  <c r="H46" i="17"/>
  <c r="H48" i="17" s="1"/>
  <c r="I65" i="17"/>
  <c r="H13" i="16"/>
  <c r="BK126" i="11" s="1"/>
  <c r="I13" i="17"/>
  <c r="I58" i="17"/>
  <c r="H96" i="17"/>
  <c r="I94" i="17"/>
  <c r="I96" i="17" s="1"/>
  <c r="H44" i="19"/>
  <c r="I125" i="6" s="1"/>
  <c r="I87" i="17"/>
  <c r="I37" i="17"/>
  <c r="D52" i="17" s="1"/>
  <c r="E52" i="17" s="1"/>
  <c r="I52" i="17" s="1"/>
  <c r="H69" i="17"/>
  <c r="E37" i="17"/>
  <c r="I4" i="17"/>
  <c r="I10" i="17" s="1"/>
  <c r="I40" i="17"/>
  <c r="I46" i="17" s="1"/>
  <c r="D53" i="17" s="1"/>
  <c r="E53" i="17" s="1"/>
  <c r="I53" i="17" s="1"/>
  <c r="R135" i="2"/>
  <c r="BK236" i="2"/>
  <c r="J236" i="2"/>
  <c r="J103" i="2" s="1"/>
  <c r="BK260" i="2"/>
  <c r="J260" i="2" s="1"/>
  <c r="J105" i="2" s="1"/>
  <c r="T279" i="2"/>
  <c r="P299" i="2"/>
  <c r="P124" i="4"/>
  <c r="P123" i="4"/>
  <c r="P122" i="4"/>
  <c r="AU98" i="1" s="1"/>
  <c r="P124" i="7"/>
  <c r="P123" i="7" s="1"/>
  <c r="P122" i="7" s="1"/>
  <c r="AU101" i="1" s="1"/>
  <c r="P124" i="8"/>
  <c r="P123" i="8" s="1"/>
  <c r="P122" i="8" s="1"/>
  <c r="AU102" i="1" s="1"/>
  <c r="BK213" i="9"/>
  <c r="J213" i="9"/>
  <c r="J103" i="9"/>
  <c r="BK135" i="2"/>
  <c r="J135" i="2" s="1"/>
  <c r="J100" i="2" s="1"/>
  <c r="BK199" i="2"/>
  <c r="J199" i="2"/>
  <c r="J101" i="2" s="1"/>
  <c r="BK250" i="2"/>
  <c r="J250" i="2" s="1"/>
  <c r="J104" i="2" s="1"/>
  <c r="T250" i="2"/>
  <c r="BK299" i="2"/>
  <c r="J299" i="2" s="1"/>
  <c r="J110" i="2" s="1"/>
  <c r="R124" i="8"/>
  <c r="R123" i="8" s="1"/>
  <c r="R122" i="8" s="1"/>
  <c r="T213" i="9"/>
  <c r="P240" i="9"/>
  <c r="R269" i="9"/>
  <c r="P297" i="9"/>
  <c r="BK313" i="9"/>
  <c r="J313" i="9"/>
  <c r="J112" i="9" s="1"/>
  <c r="P323" i="9"/>
  <c r="P340" i="9"/>
  <c r="T354" i="9"/>
  <c r="BK392" i="9"/>
  <c r="J392" i="9" s="1"/>
  <c r="J118" i="9" s="1"/>
  <c r="P199" i="2"/>
  <c r="T236" i="2"/>
  <c r="R250" i="2"/>
  <c r="T286" i="2"/>
  <c r="T124" i="4"/>
  <c r="T123" i="4"/>
  <c r="T122" i="4" s="1"/>
  <c r="P142" i="9"/>
  <c r="T191" i="9"/>
  <c r="BK221" i="9"/>
  <c r="J221" i="9" s="1"/>
  <c r="J104" i="9" s="1"/>
  <c r="P269" i="9"/>
  <c r="P308" i="9"/>
  <c r="R313" i="9"/>
  <c r="BK332" i="9"/>
  <c r="J332" i="9" s="1"/>
  <c r="J114" i="9" s="1"/>
  <c r="T332" i="9"/>
  <c r="P354" i="9"/>
  <c r="T392" i="9"/>
  <c r="P135" i="2"/>
  <c r="T260" i="2"/>
  <c r="BK279" i="2"/>
  <c r="R286" i="2"/>
  <c r="R124" i="4"/>
  <c r="R123" i="4" s="1"/>
  <c r="R122" i="4" s="1"/>
  <c r="BK124" i="7"/>
  <c r="BK123" i="7" s="1"/>
  <c r="J123" i="7" s="1"/>
  <c r="J99" i="7" s="1"/>
  <c r="T142" i="9"/>
  <c r="P191" i="9"/>
  <c r="P221" i="9"/>
  <c r="T269" i="9"/>
  <c r="BK308" i="9"/>
  <c r="J308" i="9" s="1"/>
  <c r="J111" i="9" s="1"/>
  <c r="T313" i="9"/>
  <c r="P332" i="9"/>
  <c r="R332" i="9"/>
  <c r="BK360" i="9"/>
  <c r="J360" i="9" s="1"/>
  <c r="J117" i="9" s="1"/>
  <c r="T360" i="9"/>
  <c r="R199" i="2"/>
  <c r="R236" i="2"/>
  <c r="P250" i="2"/>
  <c r="BK286" i="2"/>
  <c r="J286" i="2"/>
  <c r="J109" i="2" s="1"/>
  <c r="R299" i="2"/>
  <c r="T124" i="7"/>
  <c r="T123" i="7" s="1"/>
  <c r="T122" i="7" s="1"/>
  <c r="T124" i="8"/>
  <c r="T123" i="8" s="1"/>
  <c r="T122" i="8" s="1"/>
  <c r="BK191" i="9"/>
  <c r="J191" i="9"/>
  <c r="J102" i="9"/>
  <c r="R213" i="9"/>
  <c r="BK240" i="9"/>
  <c r="J240" i="9"/>
  <c r="J106" i="9" s="1"/>
  <c r="T240" i="9"/>
  <c r="T297" i="9"/>
  <c r="P313" i="9"/>
  <c r="T323" i="9"/>
  <c r="T340" i="9"/>
  <c r="R354" i="9"/>
  <c r="R392" i="9"/>
  <c r="T199" i="2"/>
  <c r="R260" i="2"/>
  <c r="P279" i="2"/>
  <c r="P286" i="2"/>
  <c r="R124" i="7"/>
  <c r="R123" i="7" s="1"/>
  <c r="R122" i="7" s="1"/>
  <c r="BK124" i="8"/>
  <c r="J124" i="8"/>
  <c r="J100" i="8" s="1"/>
  <c r="BK142" i="9"/>
  <c r="J142" i="9" s="1"/>
  <c r="J100" i="9" s="1"/>
  <c r="P213" i="9"/>
  <c r="T221" i="9"/>
  <c r="R240" i="9"/>
  <c r="BK297" i="9"/>
  <c r="J297" i="9" s="1"/>
  <c r="J110" i="9" s="1"/>
  <c r="R308" i="9"/>
  <c r="BK323" i="9"/>
  <c r="J323" i="9" s="1"/>
  <c r="J113" i="9" s="1"/>
  <c r="BK340" i="9"/>
  <c r="J340" i="9" s="1"/>
  <c r="J115" i="9" s="1"/>
  <c r="P360" i="9"/>
  <c r="R360" i="9"/>
  <c r="T135" i="2"/>
  <c r="P236" i="2"/>
  <c r="P260" i="2"/>
  <c r="R279" i="2"/>
  <c r="T299" i="2"/>
  <c r="R142" i="9"/>
  <c r="R141" i="9" s="1"/>
  <c r="R191" i="9"/>
  <c r="R221" i="9"/>
  <c r="BK269" i="9"/>
  <c r="J269" i="9" s="1"/>
  <c r="J107" i="9" s="1"/>
  <c r="R297" i="9"/>
  <c r="T308" i="9"/>
  <c r="R323" i="9"/>
  <c r="R340" i="9"/>
  <c r="BK354" i="9"/>
  <c r="J354" i="9" s="1"/>
  <c r="J116" i="9" s="1"/>
  <c r="P392" i="9"/>
  <c r="P124" i="11"/>
  <c r="P123" i="11" s="1"/>
  <c r="P122" i="11" s="1"/>
  <c r="AU106" i="1" s="1"/>
  <c r="R124" i="11"/>
  <c r="R123" i="11" s="1"/>
  <c r="R122" i="11" s="1"/>
  <c r="T124" i="11"/>
  <c r="T123" i="11" s="1"/>
  <c r="T122" i="11" s="1"/>
  <c r="BK185" i="9"/>
  <c r="J185" i="9"/>
  <c r="J101" i="9" s="1"/>
  <c r="BK276" i="2"/>
  <c r="J276" i="2" s="1"/>
  <c r="J106" i="2" s="1"/>
  <c r="BK232" i="2"/>
  <c r="J232" i="2" s="1"/>
  <c r="J102" i="2" s="1"/>
  <c r="BK325" i="2"/>
  <c r="J325" i="2" s="1"/>
  <c r="J111" i="2" s="1"/>
  <c r="BK236" i="9"/>
  <c r="J236" i="9" s="1"/>
  <c r="J105" i="9" s="1"/>
  <c r="BK294" i="9"/>
  <c r="J294" i="9"/>
  <c r="J108" i="9" s="1"/>
  <c r="E85" i="11"/>
  <c r="J94" i="11"/>
  <c r="J91" i="11"/>
  <c r="F118" i="11"/>
  <c r="F94" i="11"/>
  <c r="J118" i="11"/>
  <c r="J93" i="10"/>
  <c r="E110" i="10"/>
  <c r="F93" i="10"/>
  <c r="J94" i="10"/>
  <c r="J91" i="10"/>
  <c r="F119" i="10"/>
  <c r="J93" i="9"/>
  <c r="F136" i="9"/>
  <c r="BE143" i="9"/>
  <c r="BE151" i="9"/>
  <c r="BE156" i="9"/>
  <c r="BE217" i="9"/>
  <c r="BE232" i="9"/>
  <c r="BE265" i="9"/>
  <c r="BE284" i="9"/>
  <c r="BE287" i="9"/>
  <c r="BE306" i="9"/>
  <c r="BE327" i="9"/>
  <c r="J134" i="9"/>
  <c r="BE261" i="9"/>
  <c r="BE282" i="9"/>
  <c r="BE290" i="9"/>
  <c r="BE331" i="9"/>
  <c r="BE336" i="9"/>
  <c r="BE339" i="9"/>
  <c r="BE341" i="9"/>
  <c r="BE358" i="9"/>
  <c r="BE365" i="9"/>
  <c r="J94" i="9"/>
  <c r="BE258" i="9"/>
  <c r="BE307" i="9"/>
  <c r="BE333" i="9"/>
  <c r="BE355" i="9"/>
  <c r="BK123" i="8"/>
  <c r="J123" i="8" s="1"/>
  <c r="J99" i="8" s="1"/>
  <c r="BE222" i="9"/>
  <c r="BE270" i="9"/>
  <c r="BE322" i="9"/>
  <c r="BE324" i="9"/>
  <c r="BE413" i="9"/>
  <c r="BE442" i="9"/>
  <c r="BE172" i="9"/>
  <c r="BE181" i="9"/>
  <c r="BE374" i="9"/>
  <c r="BE416" i="9"/>
  <c r="BE192" i="9"/>
  <c r="BE226" i="9"/>
  <c r="BE229" i="9"/>
  <c r="BE237" i="9"/>
  <c r="BE288" i="9"/>
  <c r="BE289" i="9"/>
  <c r="BE312" i="9"/>
  <c r="BE314" i="9"/>
  <c r="BE359" i="9"/>
  <c r="BE368" i="9"/>
  <c r="BE384" i="9"/>
  <c r="BE393" i="9"/>
  <c r="BE419" i="9"/>
  <c r="E85" i="9"/>
  <c r="F94" i="9"/>
  <c r="BE186" i="9"/>
  <c r="BE214" i="9"/>
  <c r="BE309" i="9"/>
  <c r="BE318" i="9"/>
  <c r="BE344" i="9"/>
  <c r="BE371" i="9"/>
  <c r="BE429" i="9"/>
  <c r="BE196" i="9"/>
  <c r="BE209" i="9"/>
  <c r="BE241" i="9"/>
  <c r="BE245" i="9"/>
  <c r="BE255" i="9"/>
  <c r="BE295" i="9"/>
  <c r="BE298" i="9"/>
  <c r="BE302" i="9"/>
  <c r="BE347" i="9"/>
  <c r="BE350" i="9"/>
  <c r="BE353" i="9"/>
  <c r="BE361" i="9"/>
  <c r="BE388" i="9"/>
  <c r="BE403" i="9"/>
  <c r="BE439" i="9"/>
  <c r="J94" i="8"/>
  <c r="J116" i="8"/>
  <c r="BE129" i="8"/>
  <c r="E85" i="8"/>
  <c r="F94" i="8"/>
  <c r="J118" i="8"/>
  <c r="BE125" i="8"/>
  <c r="BE128" i="8"/>
  <c r="BE130" i="8"/>
  <c r="BE126" i="8"/>
  <c r="F93" i="8"/>
  <c r="BE127" i="8"/>
  <c r="BE131" i="8"/>
  <c r="F93" i="7"/>
  <c r="BE129" i="7"/>
  <c r="F94" i="7"/>
  <c r="J118" i="7"/>
  <c r="BE125" i="7"/>
  <c r="J91" i="7"/>
  <c r="J119" i="7"/>
  <c r="BE126" i="7"/>
  <c r="E110" i="7"/>
  <c r="BE127" i="7"/>
  <c r="BE128" i="7"/>
  <c r="F118" i="6"/>
  <c r="J119" i="6"/>
  <c r="E85" i="6"/>
  <c r="J118" i="6"/>
  <c r="F94" i="6"/>
  <c r="J116" i="6"/>
  <c r="F93" i="5"/>
  <c r="J118" i="5"/>
  <c r="J119" i="5"/>
  <c r="E85" i="5"/>
  <c r="J91" i="5"/>
  <c r="F94" i="5"/>
  <c r="F94" i="4"/>
  <c r="J118" i="4"/>
  <c r="J119" i="4"/>
  <c r="E85" i="4"/>
  <c r="J91" i="4"/>
  <c r="F93" i="4"/>
  <c r="J279" i="2"/>
  <c r="J108" i="2"/>
  <c r="E85" i="3"/>
  <c r="J93" i="3"/>
  <c r="J119" i="3"/>
  <c r="F93" i="3"/>
  <c r="J116" i="3"/>
  <c r="F119" i="3"/>
  <c r="J93" i="2"/>
  <c r="F130" i="2"/>
  <c r="BE193" i="2"/>
  <c r="BE207" i="2"/>
  <c r="BE210" i="2"/>
  <c r="BE241" i="2"/>
  <c r="BE244" i="2"/>
  <c r="BE247" i="2"/>
  <c r="BE317" i="2"/>
  <c r="F129" i="2"/>
  <c r="BE136" i="2"/>
  <c r="BE190" i="2"/>
  <c r="BE261" i="2"/>
  <c r="J94" i="2"/>
  <c r="J127" i="2"/>
  <c r="BE228" i="2"/>
  <c r="BE251" i="2"/>
  <c r="BE321" i="2"/>
  <c r="BE146" i="2"/>
  <c r="BE204" i="2"/>
  <c r="BE237" i="2"/>
  <c r="BE294" i="2"/>
  <c r="BE298" i="2"/>
  <c r="BE149" i="2"/>
  <c r="BE165" i="2"/>
  <c r="BE196" i="2"/>
  <c r="BE200" i="2"/>
  <c r="BE233" i="2"/>
  <c r="BE256" i="2"/>
  <c r="BE280" i="2"/>
  <c r="BE283" i="2"/>
  <c r="BE175" i="2"/>
  <c r="BE181" i="2"/>
  <c r="BE267" i="2"/>
  <c r="BE269" i="2"/>
  <c r="BE272" i="2"/>
  <c r="BE277" i="2"/>
  <c r="BE287" i="2"/>
  <c r="BE291" i="2"/>
  <c r="BE300" i="2"/>
  <c r="BE326" i="2"/>
  <c r="E85" i="2"/>
  <c r="BE142" i="2"/>
  <c r="BE187" i="2"/>
  <c r="BE218" i="2"/>
  <c r="BE224" i="2"/>
  <c r="BE313" i="2"/>
  <c r="F37" i="2"/>
  <c r="BB96" i="1" s="1"/>
  <c r="F36" i="11"/>
  <c r="BA106" i="1" s="1"/>
  <c r="F36" i="2"/>
  <c r="BA96" i="1" s="1"/>
  <c r="F38" i="9"/>
  <c r="BC104" i="1" s="1"/>
  <c r="F38" i="4"/>
  <c r="BC98" i="1" s="1"/>
  <c r="J36" i="4"/>
  <c r="AW98" i="1"/>
  <c r="F38" i="7"/>
  <c r="BC101" i="1" s="1"/>
  <c r="F39" i="7"/>
  <c r="BD101" i="1" s="1"/>
  <c r="F38" i="8"/>
  <c r="BC102" i="1"/>
  <c r="F39" i="8"/>
  <c r="BD102" i="1" s="1"/>
  <c r="F37" i="9"/>
  <c r="BB104" i="1" s="1"/>
  <c r="F36" i="3"/>
  <c r="BA97" i="1" s="1"/>
  <c r="F36" i="4"/>
  <c r="BA98" i="1" s="1"/>
  <c r="F36" i="5"/>
  <c r="BA99" i="1" s="1"/>
  <c r="F37" i="7"/>
  <c r="BB101" i="1" s="1"/>
  <c r="J36" i="8"/>
  <c r="AW102" i="1" s="1"/>
  <c r="F37" i="8"/>
  <c r="BB102" i="1" s="1"/>
  <c r="J36" i="9"/>
  <c r="AW104" i="1" s="1"/>
  <c r="AS94" i="1"/>
  <c r="F37" i="4"/>
  <c r="BB98" i="1" s="1"/>
  <c r="F39" i="4"/>
  <c r="BD98" i="1" s="1"/>
  <c r="F36" i="6"/>
  <c r="BA100" i="1" s="1"/>
  <c r="F36" i="7"/>
  <c r="BA101" i="1" s="1"/>
  <c r="J36" i="7"/>
  <c r="AW101" i="1" s="1"/>
  <c r="F36" i="8"/>
  <c r="BA102" i="1" s="1"/>
  <c r="F36" i="9"/>
  <c r="BA104" i="1" s="1"/>
  <c r="F38" i="2"/>
  <c r="BC96" i="1" s="1"/>
  <c r="F36" i="10"/>
  <c r="BA105" i="1" s="1"/>
  <c r="F37" i="11"/>
  <c r="BB106" i="1" s="1"/>
  <c r="F39" i="11"/>
  <c r="BD106" i="1" s="1"/>
  <c r="J36" i="2"/>
  <c r="AW96" i="1" s="1"/>
  <c r="J36" i="11"/>
  <c r="AW106" i="1" s="1"/>
  <c r="F38" i="11"/>
  <c r="BC106" i="1" s="1"/>
  <c r="F39" i="2"/>
  <c r="BD96" i="1" s="1"/>
  <c r="F39" i="9"/>
  <c r="BD104" i="1" s="1"/>
  <c r="J125" i="6" l="1"/>
  <c r="BE125" i="6" s="1"/>
  <c r="F35" i="6" s="1"/>
  <c r="AZ100" i="1" s="1"/>
  <c r="BK125" i="6"/>
  <c r="BK124" i="6" s="1"/>
  <c r="J124" i="6" s="1"/>
  <c r="J100" i="6" s="1"/>
  <c r="J126" i="11"/>
  <c r="BE126" i="11" s="1"/>
  <c r="BK125" i="4"/>
  <c r="J125" i="4"/>
  <c r="BE125" i="4" s="1"/>
  <c r="BK125" i="11"/>
  <c r="BK124" i="11" s="1"/>
  <c r="J124" i="11" s="1"/>
  <c r="J100" i="11" s="1"/>
  <c r="J125" i="11"/>
  <c r="BE125" i="11" s="1"/>
  <c r="BB103" i="1"/>
  <c r="AX103" i="1" s="1"/>
  <c r="J125" i="10"/>
  <c r="BE125" i="10" s="1"/>
  <c r="F35" i="10" s="1"/>
  <c r="AZ105" i="1" s="1"/>
  <c r="BK125" i="10"/>
  <c r="BK124" i="10" s="1"/>
  <c r="J124" i="10" s="1"/>
  <c r="J100" i="10" s="1"/>
  <c r="BC103" i="1"/>
  <c r="AY103" i="1" s="1"/>
  <c r="J125" i="5"/>
  <c r="BE125" i="5" s="1"/>
  <c r="F35" i="5" s="1"/>
  <c r="AZ99" i="1" s="1"/>
  <c r="BK125" i="5"/>
  <c r="BK124" i="5" s="1"/>
  <c r="J124" i="5" s="1"/>
  <c r="J100" i="5" s="1"/>
  <c r="BK125" i="3"/>
  <c r="BK124" i="3" s="1"/>
  <c r="J124" i="3" s="1"/>
  <c r="J100" i="3" s="1"/>
  <c r="J125" i="3"/>
  <c r="BE125" i="3" s="1"/>
  <c r="F35" i="3" s="1"/>
  <c r="AZ97" i="1" s="1"/>
  <c r="J124" i="7"/>
  <c r="J100" i="7" s="1"/>
  <c r="T134" i="2"/>
  <c r="R278" i="2"/>
  <c r="H102" i="17"/>
  <c r="I48" i="17"/>
  <c r="D51" i="17"/>
  <c r="E51" i="17" s="1"/>
  <c r="I102" i="17"/>
  <c r="BK123" i="3"/>
  <c r="BK122" i="3" s="1"/>
  <c r="J122" i="3" s="1"/>
  <c r="J32" i="3" s="1"/>
  <c r="AG97" i="1" s="1"/>
  <c r="BK141" i="9"/>
  <c r="P278" i="2"/>
  <c r="P141" i="9"/>
  <c r="R296" i="9"/>
  <c r="R140" i="9" s="1"/>
  <c r="BK296" i="9"/>
  <c r="J296" i="9" s="1"/>
  <c r="J109" i="9" s="1"/>
  <c r="BK134" i="2"/>
  <c r="J134" i="2"/>
  <c r="J99" i="2" s="1"/>
  <c r="P134" i="2"/>
  <c r="P133" i="2" s="1"/>
  <c r="AU96" i="1" s="1"/>
  <c r="AU95" i="1" s="1"/>
  <c r="T296" i="9"/>
  <c r="BK278" i="2"/>
  <c r="J278" i="2" s="1"/>
  <c r="J107" i="2" s="1"/>
  <c r="T278" i="2"/>
  <c r="T133" i="2" s="1"/>
  <c r="T141" i="9"/>
  <c r="T140" i="9"/>
  <c r="P296" i="9"/>
  <c r="R134" i="2"/>
  <c r="R133" i="2" s="1"/>
  <c r="J141" i="9"/>
  <c r="J99" i="9"/>
  <c r="BK122" i="8"/>
  <c r="J122" i="8" s="1"/>
  <c r="J98" i="8" s="1"/>
  <c r="BK122" i="7"/>
  <c r="J122" i="7" s="1"/>
  <c r="J32" i="7" s="1"/>
  <c r="AG101" i="1" s="1"/>
  <c r="BD103" i="1"/>
  <c r="BB95" i="1"/>
  <c r="AX95" i="1" s="1"/>
  <c r="J35" i="8"/>
  <c r="AV102" i="1"/>
  <c r="AT102" i="1" s="1"/>
  <c r="J35" i="7"/>
  <c r="AV101" i="1" s="1"/>
  <c r="AT101" i="1" s="1"/>
  <c r="BD95" i="1"/>
  <c r="J35" i="2"/>
  <c r="AV96" i="1" s="1"/>
  <c r="AT96" i="1" s="1"/>
  <c r="F35" i="2"/>
  <c r="AZ96" i="1" s="1"/>
  <c r="F35" i="7"/>
  <c r="AZ101" i="1" s="1"/>
  <c r="F35" i="8"/>
  <c r="AZ102" i="1" s="1"/>
  <c r="J35" i="9"/>
  <c r="AV104" i="1" s="1"/>
  <c r="AT104" i="1" s="1"/>
  <c r="BC95" i="1"/>
  <c r="AY95" i="1" s="1"/>
  <c r="F35" i="9"/>
  <c r="AZ104" i="1" s="1"/>
  <c r="BA95" i="1"/>
  <c r="AW95" i="1" s="1"/>
  <c r="BA103" i="1"/>
  <c r="AW103" i="1" s="1"/>
  <c r="J35" i="10" l="1"/>
  <c r="AV105" i="1" s="1"/>
  <c r="AT105" i="1" s="1"/>
  <c r="J35" i="11"/>
  <c r="AV106" i="1" s="1"/>
  <c r="AT106" i="1" s="1"/>
  <c r="F35" i="11"/>
  <c r="AZ106" i="1" s="1"/>
  <c r="AZ103" i="1" s="1"/>
  <c r="AV103" i="1" s="1"/>
  <c r="AT103" i="1" s="1"/>
  <c r="BK123" i="6"/>
  <c r="J123" i="6" s="1"/>
  <c r="J99" i="6" s="1"/>
  <c r="J35" i="6"/>
  <c r="AV100" i="1" s="1"/>
  <c r="AT100" i="1" s="1"/>
  <c r="BK123" i="11"/>
  <c r="J123" i="11" s="1"/>
  <c r="J99" i="11" s="1"/>
  <c r="BK123" i="10"/>
  <c r="J123" i="10" s="1"/>
  <c r="J99" i="10" s="1"/>
  <c r="J35" i="5"/>
  <c r="AV99" i="1" s="1"/>
  <c r="AT99" i="1" s="1"/>
  <c r="AN99" i="1" s="1"/>
  <c r="BK123" i="5"/>
  <c r="BK122" i="5" s="1"/>
  <c r="J122" i="5" s="1"/>
  <c r="J32" i="5" s="1"/>
  <c r="AG99" i="1" s="1"/>
  <c r="J35" i="3"/>
  <c r="AV97" i="1" s="1"/>
  <c r="AT97" i="1" s="1"/>
  <c r="AN97" i="1" s="1"/>
  <c r="J98" i="3"/>
  <c r="J123" i="3"/>
  <c r="J99" i="3" s="1"/>
  <c r="I51" i="17"/>
  <c r="I54" i="17" s="1"/>
  <c r="I111" i="17" s="1"/>
  <c r="I126" i="4" s="1"/>
  <c r="E54" i="17"/>
  <c r="P140" i="9"/>
  <c r="AU104" i="1" s="1"/>
  <c r="AU103" i="1" s="1"/>
  <c r="BK133" i="2"/>
  <c r="J133" i="2" s="1"/>
  <c r="J32" i="2" s="1"/>
  <c r="AG96" i="1" s="1"/>
  <c r="BK140" i="9"/>
  <c r="J140" i="9"/>
  <c r="J98" i="9" s="1"/>
  <c r="AN101" i="1"/>
  <c r="J98" i="7"/>
  <c r="J41" i="7"/>
  <c r="BD94" i="1"/>
  <c r="W33" i="1" s="1"/>
  <c r="BA94" i="1"/>
  <c r="W30" i="1" s="1"/>
  <c r="BC94" i="1"/>
  <c r="AY94" i="1" s="1"/>
  <c r="J32" i="8"/>
  <c r="AG102" i="1" s="1"/>
  <c r="AN102" i="1" s="1"/>
  <c r="BB94" i="1"/>
  <c r="W31" i="1" s="1"/>
  <c r="BK122" i="6" l="1"/>
  <c r="J122" i="6" s="1"/>
  <c r="J98" i="6" s="1"/>
  <c r="J98" i="5"/>
  <c r="J123" i="5"/>
  <c r="J99" i="5" s="1"/>
  <c r="J126" i="4"/>
  <c r="BE126" i="4" s="1"/>
  <c r="BK126" i="4"/>
  <c r="BK124" i="4" s="1"/>
  <c r="BK122" i="11"/>
  <c r="J122" i="11" s="1"/>
  <c r="J98" i="11" s="1"/>
  <c r="BK122" i="10"/>
  <c r="J122" i="10" s="1"/>
  <c r="J98" i="10" s="1"/>
  <c r="J41" i="5"/>
  <c r="J41" i="3"/>
  <c r="J41" i="2"/>
  <c r="J98" i="2"/>
  <c r="J41" i="8"/>
  <c r="AU94" i="1"/>
  <c r="AN96" i="1"/>
  <c r="J32" i="10"/>
  <c r="AG105" i="1" s="1"/>
  <c r="J32" i="9"/>
  <c r="AG104" i="1" s="1"/>
  <c r="AN104" i="1" s="1"/>
  <c r="W32" i="1"/>
  <c r="AX94" i="1"/>
  <c r="AW94" i="1"/>
  <c r="AK30" i="1" s="1"/>
  <c r="J32" i="6" l="1"/>
  <c r="AG100" i="1" s="1"/>
  <c r="AN100" i="1" s="1"/>
  <c r="J124" i="4"/>
  <c r="J100" i="4" s="1"/>
  <c r="BK123" i="4"/>
  <c r="J35" i="4"/>
  <c r="AV98" i="1" s="1"/>
  <c r="AT98" i="1" s="1"/>
  <c r="F35" i="4"/>
  <c r="AZ98" i="1" s="1"/>
  <c r="AZ95" i="1" s="1"/>
  <c r="J32" i="11"/>
  <c r="AG106" i="1" s="1"/>
  <c r="AN106" i="1" s="1"/>
  <c r="J41" i="10"/>
  <c r="J41" i="9"/>
  <c r="J41" i="6"/>
  <c r="AN105" i="1"/>
  <c r="AV95" i="1" l="1"/>
  <c r="AT95" i="1" s="1"/>
  <c r="AZ94" i="1"/>
  <c r="J123" i="4"/>
  <c r="J99" i="4" s="1"/>
  <c r="BK122" i="4"/>
  <c r="J122" i="4" s="1"/>
  <c r="AG103" i="1"/>
  <c r="AN103" i="1" s="1"/>
  <c r="J41" i="11"/>
  <c r="J32" i="4" l="1"/>
  <c r="J98" i="4"/>
  <c r="W29" i="1"/>
  <c r="AV94" i="1"/>
  <c r="AK29" i="1" l="1"/>
  <c r="AT94" i="1"/>
  <c r="AG98" i="1"/>
  <c r="J41" i="4"/>
  <c r="AN98" i="1" l="1"/>
  <c r="AG95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<sst xmlns="http://schemas.openxmlformats.org/spreadsheetml/2006/main" count="7971" uniqueCount="1217">
  <si>
    <t>Export Komplet</t>
  </si>
  <si>
    <t/>
  </si>
  <si>
    <t>2.0</t>
  </si>
  <si>
    <t>ZAMOK</t>
  </si>
  <si>
    <t>False</t>
  </si>
  <si>
    <t>{4b6c3c23-3aee-4f8a-8032-5138ca297859}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</si>
  <si>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</si>
  <si>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</si>
  <si>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</si>
  <si>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</si>
  <si>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</si>
  <si>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</si>
  <si>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</si>
  <si>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</si>
  <si>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161249_1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</si>
  <si>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</si>
  <si>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</si>
  <si>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MVE VDJ KRMELÍN</t>
  </si>
  <si>
    <t>KSO:</t>
  </si>
  <si>
    <t>CC-CZ:</t>
  </si>
  <si>
    <t>Místo:</t>
  </si>
  <si>
    <t xml:space="preserve"> </t>
  </si>
  <si>
    <t>Datum:</t>
  </si>
  <si>
    <t>3. 2. 2024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</si>
  <si>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</si>
  <si>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</si>
  <si>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</si>
  <si>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</si>
  <si>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</si>
  <si>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</si>
  <si>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</si>
  <si>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</si>
  <si>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</si>
  <si>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</si>
  <si>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</si>
  <si>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</si>
  <si>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</si>
  <si>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</si>
  <si>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</si>
  <si>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</si>
  <si>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</si>
  <si>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</si>
  <si>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</si>
  <si>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</si>
  <si>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</si>
  <si>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</si>
  <si>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</si>
  <si>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</si>
  <si>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</si>
  <si>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</si>
  <si>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</si>
  <si>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</si>
  <si>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</si>
  <si>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</si>
  <si>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</si>
  <si>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</si>
  <si>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</si>
  <si>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</si>
  <si>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</si>
  <si>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</si>
  <si>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</si>
  <si>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</si>
  <si>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</si>
  <si>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</si>
  <si>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</si>
  <si>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</si>
  <si>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</si>
  <si>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</si>
  <si>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</si>
  <si>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</si>
  <si>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</si>
  <si>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</si>
  <si>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</si>
  <si>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</si>
  <si>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</si>
  <si>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</si>
  <si>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</si>
  <si>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</si>
  <si>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Způsobilé náklady</t>
  </si>
  <si>
    <t>STA</t>
  </si>
  <si>
    <t>1</t>
  </si>
  <si>
    <t>{1ab87ec4-bb15-4e77-8a6b-829ae2c6d95c}</t>
  </si>
  <si>
    <t>2</t>
  </si>
  <si>
    <t>/</t>
  </si>
  <si>
    <t>D.1.1</t>
  </si>
  <si>
    <t>Rekonstrukce přítokového objektu - stavební část</t>
  </si>
  <si>
    <t>Soupis</t>
  </si>
  <si>
    <t>{450dac90-afae-425c-aad1-5b377cc7dfc8}</t>
  </si>
  <si>
    <t>D.1.2</t>
  </si>
  <si>
    <t>Rekonstrukce přítokového objektu - strojní část</t>
  </si>
  <si>
    <t>{076e4965-48ec-4418-bb2c-83d2ba95bfbc}</t>
  </si>
  <si>
    <t>D.1.3</t>
  </si>
  <si>
    <t>Rekonstrukce přítokového objektu - elektrotechnická část</t>
  </si>
  <si>
    <t>{f0e24179-089e-4850-a01b-6d4751d967bf}</t>
  </si>
  <si>
    <t>D.2.1</t>
  </si>
  <si>
    <t>MVE VDJ Krmelín - strojní část</t>
  </si>
  <si>
    <t>{32312926-83d4-4a82-bf19-25b8e134a632}</t>
  </si>
  <si>
    <t>D.2.2</t>
  </si>
  <si>
    <t>MVE VDJ Krmelín - elektrotechnická část</t>
  </si>
  <si>
    <t>{08bc8b30-0a32-402a-b085-78c37fbe11c5}</t>
  </si>
  <si>
    <t>VON 1</t>
  </si>
  <si>
    <t>Vedlejší rozpočtové náklady</t>
  </si>
  <si>
    <t>{0b0a87c3-5b6c-4e70-9e55-33b28cd5c5e0}</t>
  </si>
  <si>
    <t>VON 2</t>
  </si>
  <si>
    <t>Ostatní  rozpočtové náklady</t>
  </si>
  <si>
    <t>{5491086b-c65c-4b51-9526-f6d08802fd7c}</t>
  </si>
  <si>
    <t>02</t>
  </si>
  <si>
    <t>Nezpůsobilé náklady</t>
  </si>
  <si>
    <t>{e62c73f3-292d-45e4-9fa3-66f7543fbcea}</t>
  </si>
  <si>
    <t>{40c93891-cc71-4b1e-82a5-58cf6d7675ce}</t>
  </si>
  <si>
    <t>{015ff22b-a826-4889-a8d0-58aeb975d7b4}</t>
  </si>
  <si>
    <t>{22c1f5eb-8224-4d54-b306-30d7dd5d7dd5}</t>
  </si>
  <si>
    <t>KRYCÍ LIST SOUPISU PRACÍ</t>
  </si>
  <si>
    <t>Objekt:</t>
  </si>
  <si>
    <t>01 - Způsobilé náklady</t>
  </si>
  <si>
    <t>Soupis:</t>
  </si>
  <si>
    <t>D.1.1 - Rekonstrukce přítokového objektu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</si>
  <si>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</si>
  <si>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</si>
  <si>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</si>
  <si>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</si>
  <si>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</si>
  <si>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</si>
  <si>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</si>
  <si>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9 - Ostatní konstrukce a práce, bourání</t>
  </si>
  <si>
    <t xml:space="preserve">    93 - Různé dokončovací konstrukce a práce inženýrských staveb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</si>
  <si>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</si>
  <si>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</si>
  <si>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</si>
  <si>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</si>
  <si>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</si>
  <si>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751 - Vzduchotechnika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</si>
  <si>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</si>
  <si>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</si>
  <si>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</si>
  <si>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</si>
  <si>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</si>
  <si>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</si>
  <si>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</si>
  <si>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</si>
  <si>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</si>
  <si>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</si>
  <si>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</si>
  <si>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</si>
  <si>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</si>
  <si>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</si>
  <si>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</si>
  <si>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</si>
  <si>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</si>
  <si>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</si>
  <si>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</si>
  <si>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</si>
  <si>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</si>
  <si>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275321511</t>
  </si>
  <si>
    <t>Základy z betonu železového (bez výztuže) patky z betonu bez zvýšených nároků na prostředí tř. C 25/30</t>
  </si>
  <si>
    <t>m3</t>
  </si>
  <si>
    <t>4</t>
  </si>
  <si>
    <t>VV</t>
  </si>
  <si>
    <t>základový blok pod turbínu</t>
  </si>
  <si>
    <t>horní část bloku dobetonovat po osazení rámu generátoru-0,182 m3</t>
  </si>
  <si>
    <t>1,2*1,02*0,753</t>
  </si>
  <si>
    <t>1,24*1,42*0,25</t>
  </si>
  <si>
    <t>Součet</t>
  </si>
  <si>
    <t>275351121</t>
  </si>
  <si>
    <t>Bednění základů patek zřízení</t>
  </si>
  <si>
    <t>m2</t>
  </si>
  <si>
    <t>(1,2+1,02)*2*0,753</t>
  </si>
  <si>
    <t>(1,24+1,42)*2*0,25</t>
  </si>
  <si>
    <t>3</t>
  </si>
  <si>
    <t>275351122</t>
  </si>
  <si>
    <t>Bednění základů patek odstranění</t>
  </si>
  <si>
    <t>6</t>
  </si>
  <si>
    <t>4,673</t>
  </si>
  <si>
    <t>278361101</t>
  </si>
  <si>
    <t>Výztuž základu (podezdívky) betonového z betonářské oceli 10 505 (R) nebo BSt 500</t>
  </si>
  <si>
    <t>t</t>
  </si>
  <si>
    <t>8</t>
  </si>
  <si>
    <t>blok č.3</t>
  </si>
  <si>
    <t>kotevní trn R 14</t>
  </si>
  <si>
    <t>((0,6*2)+(1,2*4))*1,21*0,001</t>
  </si>
  <si>
    <t>blok č. 5</t>
  </si>
  <si>
    <t>((0,7*2)+(1,15*4))*1,21*0,001</t>
  </si>
  <si>
    <t>blok pod turbínu</t>
  </si>
  <si>
    <t>kotevní trn R 14-26 KS</t>
  </si>
  <si>
    <t>0,02832</t>
  </si>
  <si>
    <t>R 12</t>
  </si>
  <si>
    <t>0,05412</t>
  </si>
  <si>
    <t>vodorovná výztuž+příložky</t>
  </si>
  <si>
    <t>0,004+0,006+0,018</t>
  </si>
  <si>
    <t>0,124*1,03</t>
  </si>
  <si>
    <t>5</t>
  </si>
  <si>
    <t>278361111</t>
  </si>
  <si>
    <t>Výztuž základu (podezdívky) betonového ze svařovaných sítí z drátů typu KARI</t>
  </si>
  <si>
    <t>10</t>
  </si>
  <si>
    <t>0,012</t>
  </si>
  <si>
    <t>0,044+0,009</t>
  </si>
  <si>
    <t>0,077*1,05</t>
  </si>
  <si>
    <t>278381156</t>
  </si>
  <si>
    <t>Základ (podezdívka) betonový  pod ventilátory, čerpadla, ohřívače, motorová zařízení apod. z betonu prostého nebo železového včetně potřebného bednění, s hladkou cementovou omítkou stěn, s potěrem, s vynecháním otvorů pro kotevní železa, bez zemních prací</t>
  </si>
  <si>
    <t>bloky pod potrubí</t>
  </si>
  <si>
    <t>0,95*0,85*0,8*1</t>
  </si>
  <si>
    <t>0,75*0,75*0,32*1</t>
  </si>
  <si>
    <t>0,42*1,0*0,25*1</t>
  </si>
  <si>
    <t>7</t>
  </si>
  <si>
    <t>278381165</t>
  </si>
  <si>
    <t>14</t>
  </si>
  <si>
    <t>1,3*0,6*0,95*1</t>
  </si>
  <si>
    <t>1,6*0,9*0,9*1</t>
  </si>
  <si>
    <t>1,2*1,2*0,5*1</t>
  </si>
  <si>
    <t>R-275-361.1</t>
  </si>
  <si>
    <t>D+M kotevní deska 450x200 mm,tl.25 mm,hmotnost 18,9 kg</t>
  </si>
  <si>
    <t>kus</t>
  </si>
  <si>
    <t>16</t>
  </si>
  <si>
    <t>2,0</t>
  </si>
  <si>
    <t>9</t>
  </si>
  <si>
    <t>R-275-361.2</t>
  </si>
  <si>
    <t>D+M kotevní deska 760x375 mm,tl.25 mm,hmotnost 59,85 kg</t>
  </si>
  <si>
    <t>18</t>
  </si>
  <si>
    <t>1,0</t>
  </si>
  <si>
    <t>R-275-361.3</t>
  </si>
  <si>
    <t>D+M kotevní deska 1050x150 mm,tl.25 mm,hmotnost 33,075 kg</t>
  </si>
  <si>
    <t>20</t>
  </si>
  <si>
    <t>11</t>
  </si>
  <si>
    <t>R-275-461.1</t>
  </si>
  <si>
    <t>D+M spřahovací trny SD 22x 200 mm z oceli S235J2+C450 s keramickým kroužkem</t>
  </si>
  <si>
    <t>22</t>
  </si>
  <si>
    <t>28,0</t>
  </si>
  <si>
    <t>Ostatní konstrukce a práce, bourání</t>
  </si>
  <si>
    <t>953943111</t>
  </si>
  <si>
    <t>Osazování drobných kovových předmětů  výrobků ostatních jinde neuvedených do vynechaných či vysekaných kapes zdiva, se zajištěním polohy se zalitím maltou cementovou, hmotnosti do 1 kg/kus</t>
  </si>
  <si>
    <t>44</t>
  </si>
  <si>
    <t xml:space="preserve">průvětrníky </t>
  </si>
  <si>
    <t>2+2</t>
  </si>
  <si>
    <t>13</t>
  </si>
  <si>
    <t>M</t>
  </si>
  <si>
    <t>553R-442.1</t>
  </si>
  <si>
    <t>průvětrník mřížkový se sítí 30x30cm -nerezové provedení</t>
  </si>
  <si>
    <t>46</t>
  </si>
  <si>
    <t>553R-414.1</t>
  </si>
  <si>
    <t>průvětrník mřížový s klapkami 30x30cm-provedení nerez</t>
  </si>
  <si>
    <t>48</t>
  </si>
  <si>
    <t>15</t>
  </si>
  <si>
    <t>977151111</t>
  </si>
  <si>
    <t>Jádrové vrty diamantovými korunkami do stavebních materiálů (železobetonu, betonu, cihel, obkladů, dlažeb, kamene) průměru do 35 mm</t>
  </si>
  <si>
    <t>m</t>
  </si>
  <si>
    <t>50</t>
  </si>
  <si>
    <t>do beton.bloku č.3</t>
  </si>
  <si>
    <t>0,35*6</t>
  </si>
  <si>
    <t>blok č.5</t>
  </si>
  <si>
    <t>0,35*(26+64)</t>
  </si>
  <si>
    <t>R-953-960.1</t>
  </si>
  <si>
    <t>Kotvy chemickým tmelem stejných nebo lepších parametrů než tmel HILTI HIT-RE 500-SD hl 350 mm do betonu, ŽB nebo kamene s vyvrtáním otvoru pr.18 mm,dl.350 mm</t>
  </si>
  <si>
    <t>54</t>
  </si>
  <si>
    <t>kotvení bloků č.3+5</t>
  </si>
  <si>
    <t>6*2</t>
  </si>
  <si>
    <t>26,0</t>
  </si>
  <si>
    <t>17</t>
  </si>
  <si>
    <t>R-953-960.2</t>
  </si>
  <si>
    <t>Kotvy chemickým tmelem stejných nebo lepších parametrů než tmel HILTI HIT-RE 500-SD hl 350 mm do betonu, ŽB nebo kamene s vyvrtáním otvoru pr.16 mm,dl.350 mm</t>
  </si>
  <si>
    <t>56</t>
  </si>
  <si>
    <t>64,0</t>
  </si>
  <si>
    <t>R-977-311.1</t>
  </si>
  <si>
    <t>Řezání stávajících  keramických obkladů</t>
  </si>
  <si>
    <t>58</t>
  </si>
  <si>
    <t>u bouraných otvorů</t>
  </si>
  <si>
    <t>(0,4+0,4)*2*2</t>
  </si>
  <si>
    <t>93</t>
  </si>
  <si>
    <t>Různé dokončovací konstrukce a práce inženýrských staveb</t>
  </si>
  <si>
    <t>19</t>
  </si>
  <si>
    <t>R-931-991</t>
  </si>
  <si>
    <t>Zaplnění otvoru kolem ventilátoru montážní pěnou před omítnutím</t>
  </si>
  <si>
    <t>60</t>
  </si>
  <si>
    <t>95</t>
  </si>
  <si>
    <t>Různé dokončovací konstrukce a práce pozemních staveb</t>
  </si>
  <si>
    <t>R-953-901.1</t>
  </si>
  <si>
    <t>Zakrytí strojnětechnologických zařízení po dobu stavebních prací-plachta vyztužená tkaninou,vč.odstranění</t>
  </si>
  <si>
    <t>70</t>
  </si>
  <si>
    <t>opakované použití</t>
  </si>
  <si>
    <t>300,0</t>
  </si>
  <si>
    <t>R-953-901.2</t>
  </si>
  <si>
    <t>Zakrytí strojnětechnologických zařízení po dobu stavebních  prací-dřevěné trámky a prkna na dočasné konstrukce,vč.odstranění</t>
  </si>
  <si>
    <t>72</t>
  </si>
  <si>
    <t>5,0</t>
  </si>
  <si>
    <t>R-953-901.4</t>
  </si>
  <si>
    <t>Pomocné práce montážní</t>
  </si>
  <si>
    <t>hod</t>
  </si>
  <si>
    <t>76</t>
  </si>
  <si>
    <t>150,0</t>
  </si>
  <si>
    <t>23</t>
  </si>
  <si>
    <t>R-953-901.6</t>
  </si>
  <si>
    <t>Pomocné práce betonářské</t>
  </si>
  <si>
    <t>78</t>
  </si>
  <si>
    <t>96</t>
  </si>
  <si>
    <t>Bourání konstrukcí</t>
  </si>
  <si>
    <t>24</t>
  </si>
  <si>
    <t>961044111</t>
  </si>
  <si>
    <t>Bourání základů z betonu  prostého</t>
  </si>
  <si>
    <t>80</t>
  </si>
  <si>
    <t>po demontáži potrubí</t>
  </si>
  <si>
    <t>1,1*0,75*0,6*2</t>
  </si>
  <si>
    <t>0,75*0,5*0,6*1</t>
  </si>
  <si>
    <t>25</t>
  </si>
  <si>
    <t>977151132</t>
  </si>
  <si>
    <t>Jádrové vrty diamantovými korunkami do stavebních materiálů (železobetonu, betonu, cihel, obkladů, dlažeb, kamene) průměru přes 400 do 450 mm</t>
  </si>
  <si>
    <t>92</t>
  </si>
  <si>
    <t>pro ventilátor</t>
  </si>
  <si>
    <t>0,3</t>
  </si>
  <si>
    <t>997</t>
  </si>
  <si>
    <t>Přesun sutě</t>
  </si>
  <si>
    <t>26</t>
  </si>
  <si>
    <t>997013501</t>
  </si>
  <si>
    <t>Odvoz suti a vybouraných hmot na skládku nebo meziskládku  se složením, na vzdálenost do 1 km</t>
  </si>
  <si>
    <t>beton</t>
  </si>
  <si>
    <t>2,43+0,191</t>
  </si>
  <si>
    <t>kov</t>
  </si>
  <si>
    <t>0,25</t>
  </si>
  <si>
    <t>27</t>
  </si>
  <si>
    <t>997013509</t>
  </si>
  <si>
    <t>Odvoz suti a vybouraných hmot na skládku nebo meziskládku  se složením, na vzdálenost Příplatek k ceně za každý další i započatý 1 km přes 1 km</t>
  </si>
  <si>
    <t>98</t>
  </si>
  <si>
    <t>2,888*19 'Přepočtené koeficientem množství</t>
  </si>
  <si>
    <t>28</t>
  </si>
  <si>
    <t>997013601</t>
  </si>
  <si>
    <t>Poplatek za uložení na skládce (skládkovné) stavebního odpadu betonového kód odpadu 17 01 01</t>
  </si>
  <si>
    <t>100</t>
  </si>
  <si>
    <t>2,430+0,075+0,105</t>
  </si>
  <si>
    <t>29</t>
  </si>
  <si>
    <t>R-997-011.1</t>
  </si>
  <si>
    <t>Poplatek za uložení stavebního kovového odpadu na skládce (skládkovné)</t>
  </si>
  <si>
    <t>112</t>
  </si>
  <si>
    <t>roztřídění a očištění kovového odpadu</t>
  </si>
  <si>
    <t>998</t>
  </si>
  <si>
    <t>Přesun hmot</t>
  </si>
  <si>
    <t>30</t>
  </si>
  <si>
    <t>998142251</t>
  </si>
  <si>
    <t>Přesun hmot pro nádrže, jímky, zásobníky a jámy pozemní mimo zemědělství  se svislou nosnou konstrukcí monolitickou betonovou tyčovou nebo plošnou vodorovná dopravní vzdálenost do 50 m výšky do 25 m</t>
  </si>
  <si>
    <t>114</t>
  </si>
  <si>
    <t>PSV</t>
  </si>
  <si>
    <t>Práce a dodávky PSV</t>
  </si>
  <si>
    <t>751</t>
  </si>
  <si>
    <t>Vzduchotechnika</t>
  </si>
  <si>
    <t>31</t>
  </si>
  <si>
    <t>751122094</t>
  </si>
  <si>
    <t>Montáž ventilátoru radiálního nízkotlakého  potrubního základního do kruhového potrubí, průměru přes 300 do 400 mm</t>
  </si>
  <si>
    <t>124</t>
  </si>
  <si>
    <t>32</t>
  </si>
  <si>
    <t>429R-140.1</t>
  </si>
  <si>
    <t>ventilátor axiální stěnový V 2390 m3/h, D 355mm, 120W, IP 55, 230 V-Komplet s příslušenstvím a protidešťovou žaluzií 450/450 mm</t>
  </si>
  <si>
    <t>126</t>
  </si>
  <si>
    <t>767</t>
  </si>
  <si>
    <t>Konstrukce zámečnické</t>
  </si>
  <si>
    <t>33</t>
  </si>
  <si>
    <t>767995116</t>
  </si>
  <si>
    <t>Montáž ostatních atypických zámečnických konstrukcí  hmotnosti přes 100 do 250 kg</t>
  </si>
  <si>
    <t>kg</t>
  </si>
  <si>
    <t>158</t>
  </si>
  <si>
    <t>Z/1</t>
  </si>
  <si>
    <t>197,95</t>
  </si>
  <si>
    <t>34</t>
  </si>
  <si>
    <t>R-553-101</t>
  </si>
  <si>
    <t>Z/1-žebřík do suterénu AK,s rozšířením obslužné plošiny-trubka 44.5x4,0 mm-dl.18,0 m,trubka 28x4,0 mm-dl.11,6 m,pásovina 100x5 mm dl.3,9 mm,U.č.100-2,0 m,rýhovaný plech tl.5 mm-0,5 m2-celkem 198 kg</t>
  </si>
  <si>
    <t>160</t>
  </si>
  <si>
    <t>35</t>
  </si>
  <si>
    <t>767996703</t>
  </si>
  <si>
    <t>Demontáž ostatních zámečnických konstrukcí  o hmotnosti jednotlivých dílů řezáním přes 100 do 250 kg</t>
  </si>
  <si>
    <t>162</t>
  </si>
  <si>
    <t>ocelová plošina,žebřík,část zábradlí</t>
  </si>
  <si>
    <t>250,0</t>
  </si>
  <si>
    <t>36</t>
  </si>
  <si>
    <t>998767202</t>
  </si>
  <si>
    <t>Přesun hmot procentní pro zámečnické konstrukce v objektech v přes 6 do 12 m</t>
  </si>
  <si>
    <t>%</t>
  </si>
  <si>
    <t>164</t>
  </si>
  <si>
    <t>783</t>
  </si>
  <si>
    <t>Dokončovací práce - nátěry</t>
  </si>
  <si>
    <t>37</t>
  </si>
  <si>
    <t>783301311</t>
  </si>
  <si>
    <t>Příprava podkladu zámečnických konstrukcí před provedením nátěru odmaštění odmašťovačem vodou ředitelným</t>
  </si>
  <si>
    <t>172</t>
  </si>
  <si>
    <t>skladba O</t>
  </si>
  <si>
    <t>plošiny se zábradlím</t>
  </si>
  <si>
    <t>2+3+8+4+15+3+25+12+30+3+40</t>
  </si>
  <si>
    <t>žebříky</t>
  </si>
  <si>
    <t>8*4</t>
  </si>
  <si>
    <t>vrata a dveře</t>
  </si>
  <si>
    <t>8+5+5+15</t>
  </si>
  <si>
    <t>obslužná lávka jeřábové dráhy</t>
  </si>
  <si>
    <t>30+3+20</t>
  </si>
  <si>
    <t>nosníky jeřábové dráhy</t>
  </si>
  <si>
    <t>12,6*2*1,2</t>
  </si>
  <si>
    <t>38</t>
  </si>
  <si>
    <t>R-783-334.1</t>
  </si>
  <si>
    <t>Základní nátěr zámečnických konstrukcí -dvousložkový s vysokým obsahem zinkového prachu například SIKACOR ZINC R-odstín červenohnědý,spotř.0,235 kg/m2,ředidlo K</t>
  </si>
  <si>
    <t>184</t>
  </si>
  <si>
    <t>293,24</t>
  </si>
  <si>
    <t>39</t>
  </si>
  <si>
    <t>R-783-335.1</t>
  </si>
  <si>
    <t>Podkladní dvousložkový epoxidový nátěr zámečnických konstrukcí s obsahem železité slídy například SIKACOR EG 1,odstín DB 703,šedý,spotř.0,451 kg/m2-tl.80 mikrometrů,ředidlo EG</t>
  </si>
  <si>
    <t>186</t>
  </si>
  <si>
    <t>40</t>
  </si>
  <si>
    <t>R-783-337.1</t>
  </si>
  <si>
    <t>Dvousložkový vrchní epoxidový nátěr zámečnických konstrukcí například SIKA POXICOLOR PLUS-odstín dle výběru,spotřeba 0,235 kg/m2-tl.80 mikrometrů,ředidlo EG</t>
  </si>
  <si>
    <t>188</t>
  </si>
  <si>
    <t>789</t>
  </si>
  <si>
    <t>Povrchové úpravy ocelových konstrukcí a technologických zařízení</t>
  </si>
  <si>
    <t>41</t>
  </si>
  <si>
    <t>R-789-222.1</t>
  </si>
  <si>
    <t>Provedení otryskání ocelových konstrukcí na stupeň přípravy Sa 2 1/2 ostrohranným abrazivem (pr.hl.drsnosti Rz min. 50 mikrometrů),vč.materiálu</t>
  </si>
  <si>
    <t>210</t>
  </si>
  <si>
    <t>D.1.2 - Rekonstrukce přítokového objektu - strojní část</t>
  </si>
  <si>
    <t>M - Práce a dodávky M</t>
  </si>
  <si>
    <t xml:space="preserve">    35-M - Montáž čerpadel, kompr.a vodoh.zař.</t>
  </si>
  <si>
    <t>Práce a dodávky M</t>
  </si>
  <si>
    <t>35-M</t>
  </si>
  <si>
    <t>Montáž čerpadel, kompr.a vodoh.zař.</t>
  </si>
  <si>
    <t>R-350-101</t>
  </si>
  <si>
    <t>Rekonstrukce přítokového objektu-dle přílohy</t>
  </si>
  <si>
    <t>soubor</t>
  </si>
  <si>
    <t>64</t>
  </si>
  <si>
    <t>D.1.3 - Rekonstrukce přítokového objektu - elektrotechnická část</t>
  </si>
  <si>
    <t xml:space="preserve">    21-M - Elektromontáže</t>
  </si>
  <si>
    <t>21-M</t>
  </si>
  <si>
    <t>Elektromontáže</t>
  </si>
  <si>
    <t>R-210-202</t>
  </si>
  <si>
    <t>D.1.3.2- Motorická instalace a MAR</t>
  </si>
  <si>
    <t>R-210-203</t>
  </si>
  <si>
    <t>D.1.3.3- Telemetrie</t>
  </si>
  <si>
    <t>D.2.1 - MVE VDJ Krmelín - strojní část</t>
  </si>
  <si>
    <t>R-350-201</t>
  </si>
  <si>
    <t>MVE VDJ Krmelín-dle přílohy</t>
  </si>
  <si>
    <t>D.2.2 - MVE VDJ Krmelín - elektrotechnická část</t>
  </si>
  <si>
    <t>R-210-401</t>
  </si>
  <si>
    <t>VON 1 - Vedlejší rozpočtové náklady</t>
  </si>
  <si>
    <t>VRN - Vedlejší rozpočtové náklady</t>
  </si>
  <si>
    <t xml:space="preserve">    VRN3 - Zařízení staveniště</t>
  </si>
  <si>
    <t>VRN</t>
  </si>
  <si>
    <t>VRN3</t>
  </si>
  <si>
    <t>Zařízení staveniště</t>
  </si>
  <si>
    <t>13001</t>
  </si>
  <si>
    <t>Zřízení,provoz a odstranění zařízení staveniště</t>
  </si>
  <si>
    <t>sada</t>
  </si>
  <si>
    <t>13002</t>
  </si>
  <si>
    <t>Zřízení skládky materiálu a uvedení ploch do původ.stavu</t>
  </si>
  <si>
    <t>13005</t>
  </si>
  <si>
    <t>Poplatky za vodu a energie, atd.pro zařízení staveniště a stavbu</t>
  </si>
  <si>
    <t>13007</t>
  </si>
  <si>
    <t>Koordinátor BOZP na staveništi,vč.vypracování plánu</t>
  </si>
  <si>
    <t>13009</t>
  </si>
  <si>
    <t>Uvedení dotčených ploch kolem stavby do původního stavu</t>
  </si>
  <si>
    <t>VON 2 - Ostatní  rozpočtové náklady</t>
  </si>
  <si>
    <t>OST - Ostatní rozpočtové náklady</t>
  </si>
  <si>
    <t xml:space="preserve">    O01 - Ostatní náklady</t>
  </si>
  <si>
    <t>OST</t>
  </si>
  <si>
    <t>Ostatní rozpočtové náklady</t>
  </si>
  <si>
    <t>O01</t>
  </si>
  <si>
    <t>Ostatní náklady</t>
  </si>
  <si>
    <t>1303</t>
  </si>
  <si>
    <t>Pasportizace objektů a stavby před zahájením stavby,v průběhu a po skončení stavby ,vč.nákresů,fotodokumentace.Zařazení do fotoalba v časové posloupnosti s popisem činností a číslem objektů.listinná forma+digi dle smlovy</t>
  </si>
  <si>
    <t>1308</t>
  </si>
  <si>
    <t>Náklady na zkoušky prováděné akreditovanými firmami všech zařízení,strojů,armatur,potubí atd.</t>
  </si>
  <si>
    <t>13012</t>
  </si>
  <si>
    <t>Zkouška komplexní a uvedení do provozu,vč.předání všech dokladů (certifikace všech výrobků,doklady o uložení odpadů,protokoly svarů,revize atd.)</t>
  </si>
  <si>
    <t>13014</t>
  </si>
  <si>
    <t>PD skutečného provedení ,listinné a digi,počet  dle smlouvy</t>
  </si>
  <si>
    <t>13015</t>
  </si>
  <si>
    <t>Náhrady škod,poplatky</t>
  </si>
  <si>
    <t>13016</t>
  </si>
  <si>
    <t>Provozní řád pro zkušební provoz,provozní řád pro trvalý provoz</t>
  </si>
  <si>
    <t>13017</t>
  </si>
  <si>
    <t>Náklady na zkoušky kvality betonu,výztuže a ostatních materiálů</t>
  </si>
  <si>
    <t>02 - Nezpůsobilé náklady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</si>
  <si>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</si>
  <si>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</si>
  <si>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</si>
  <si>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</si>
  <si>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713 - Izolace tepelné</t>
  </si>
  <si>
    <t xml:space="preserve">    761 - Konstrukce prosvětlovací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</si>
  <si>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</si>
  <si>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</si>
  <si>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</si>
  <si>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776 - Podlahy povlakové</t>
  </si>
  <si>
    <t xml:space="preserve">    784 - Dokončovací práce - malby a tapety</t>
  </si>
  <si>
    <t>61</t>
  </si>
  <si>
    <t>Úprava povrchů vnitřních</t>
  </si>
  <si>
    <t>611321141</t>
  </si>
  <si>
    <t>Omítka vápenocementová vnitřních ploch  nanášená ručně dvouvrstvá, tloušťky jádrové omítky do 10 mm a tloušťky štuku do 3 mm štuková vodorovných konstrukcí stropů rovných</t>
  </si>
  <si>
    <t>1438556947</t>
  </si>
  <si>
    <t>vyspravení -5%</t>
  </si>
  <si>
    <t>(12,4*9,0)+(3,8*2,6*2)+(4,4*3,7)+(3,7*1,6)+(1,1*5,3)</t>
  </si>
  <si>
    <t>průvlaky</t>
  </si>
  <si>
    <t>(6,2*0,95)+(4,4*0,6)</t>
  </si>
  <si>
    <t>167,92*0,05</t>
  </si>
  <si>
    <t>611325422</t>
  </si>
  <si>
    <t>Oprava vápenocementové omítky vnitřních ploch štukové dvouvrstvé, tloušťky do 20 mm a tloušťky štuku do 3 mm stropů, v rozsahu opravované plochy přes 10 do 30%</t>
  </si>
  <si>
    <t>1106084340</t>
  </si>
  <si>
    <t>612321141</t>
  </si>
  <si>
    <t>Omítka vápenocementová vnitřních ploch  nanášená ručně dvouvrstvá, tloušťky jádrové omítky do 10 mm a tloušťky štuku do 3 mm štuková svislých konstrukcí stěn</t>
  </si>
  <si>
    <t>-901137955</t>
  </si>
  <si>
    <t>vyspravení-5%</t>
  </si>
  <si>
    <t>(12,4+9,0)*2*8,1</t>
  </si>
  <si>
    <t>Mezisoučet</t>
  </si>
  <si>
    <t>(3,7*2)*2,75</t>
  </si>
  <si>
    <t>1,6*4*2,75</t>
  </si>
  <si>
    <t>3,4*2*2,75</t>
  </si>
  <si>
    <t>2,6*2*2,75</t>
  </si>
  <si>
    <t>sloupy</t>
  </si>
  <si>
    <t>0,3*4*2*2,5</t>
  </si>
  <si>
    <t>1,6*6*8,1</t>
  </si>
  <si>
    <t>501,39*0,05</t>
  </si>
  <si>
    <t>612325422</t>
  </si>
  <si>
    <t>Oprava vápenocementové omítky vnitřních ploch štukové dvouvrstvé, tloušťky do 20 mm a tloušťky štuku do 3 mm stěn, v rozsahu opravované plochy přes 10 do 30%</t>
  </si>
  <si>
    <t>1379475680</t>
  </si>
  <si>
    <t>612331141</t>
  </si>
  <si>
    <t>Omítka cementová vnitřních ploch  nanášená ručně dvouvrstvá, tloušťky jádrové omítky do 10 mm a tloušťky štuku do 3 mm štuková plstí hlazená svislých konstrukcí stěn</t>
  </si>
  <si>
    <t>871061258</t>
  </si>
  <si>
    <t>oprava poškozených v suterénu</t>
  </si>
  <si>
    <t>62</t>
  </si>
  <si>
    <t>Úprava povrchů vnějších</t>
  </si>
  <si>
    <t>622321121</t>
  </si>
  <si>
    <t>Omítka vápenocementová vnějších ploch  nanášená ručně jednovrstvá, tloušťky do 15 mm hladká stěn</t>
  </si>
  <si>
    <t>-1581266536</t>
  </si>
  <si>
    <t>oprava kolem mřížek na fasádě</t>
  </si>
  <si>
    <t>(0,4*0,4)-(0,3*0,3)</t>
  </si>
  <si>
    <t>(0,3+0,3)*2*0,4</t>
  </si>
  <si>
    <t>63</t>
  </si>
  <si>
    <t>Podlahy a podlahové konstrukce</t>
  </si>
  <si>
    <t>632451416</t>
  </si>
  <si>
    <t>Potěr pískocementový běžný  tl. do 10 mm tř. C 25</t>
  </si>
  <si>
    <t>1552927428</t>
  </si>
  <si>
    <t>vyspravení stávajícího</t>
  </si>
  <si>
    <t>97,6+8,16+10,0+6,88</t>
  </si>
  <si>
    <t>632451456</t>
  </si>
  <si>
    <t>Potěr pískocementový běžný  tl. přes 40 do 50 mm tř. C 25</t>
  </si>
  <si>
    <t>327955819</t>
  </si>
  <si>
    <t>po vybourání bloků</t>
  </si>
  <si>
    <t>1,5+1,0+2,0</t>
  </si>
  <si>
    <t>celková plocha-10%</t>
  </si>
  <si>
    <t>AK suterén</t>
  </si>
  <si>
    <t>111,6*0,1</t>
  </si>
  <si>
    <t>AK přízemí</t>
  </si>
  <si>
    <t>26,0*0,1</t>
  </si>
  <si>
    <t xml:space="preserve">bloky pod potrubí a zařízení-suterén </t>
  </si>
  <si>
    <t>35,0*0,1</t>
  </si>
  <si>
    <t>632902211</t>
  </si>
  <si>
    <t>Příprava zatvrdlého povrchu betonových mazanin  pro cementový potěr cementovým mlékem s přísadou</t>
  </si>
  <si>
    <t>587933730</t>
  </si>
  <si>
    <t>952901221</t>
  </si>
  <si>
    <t>Vyčištění budov nebo objektů před předáním do užívání  průmyslových budov a objektů výrobních, skladovacích, garáží, dílen nebo hal apod. s nespalnou podlahou jakékoliv výšky podlaží</t>
  </si>
  <si>
    <t>-1976808605</t>
  </si>
  <si>
    <t>12,6*10,0*2</t>
  </si>
  <si>
    <t>R-953-945.1</t>
  </si>
  <si>
    <t>Kotvy mechanické M 8 dl 50 mm pro střední zatížení HSC do betonu, ŽB nebo kamene s vyvrtáním otvoru pr.14 mm,hl.60 mm</t>
  </si>
  <si>
    <t>-723323145</t>
  </si>
  <si>
    <t>kotvení žebříků</t>
  </si>
  <si>
    <t>16,0</t>
  </si>
  <si>
    <t>94</t>
  </si>
  <si>
    <t>Lešení a stavební výtahy</t>
  </si>
  <si>
    <t>943211111</t>
  </si>
  <si>
    <t>Montáž lešení prostorového rámového lehkého pracovního s podlahami  s provozním zatížením tř. 3 do 200 kg/m2, výšky do 10 m</t>
  </si>
  <si>
    <t>216793966</t>
  </si>
  <si>
    <t>přízemí</t>
  </si>
  <si>
    <t>12,4*9,4*3,65</t>
  </si>
  <si>
    <t>943211211</t>
  </si>
  <si>
    <t>Montáž lešení prostorového rámového lehkého pracovního s podlahami  Příplatek za první a každý další den použití lešení k ceně -1111</t>
  </si>
  <si>
    <t>229955745</t>
  </si>
  <si>
    <t>425,444*14</t>
  </si>
  <si>
    <t>943211811</t>
  </si>
  <si>
    <t>Demontáž lešení prostorového rámového lehkého pracovního s podlahami  s provozním zatížením tř. 3 do 200 kg/m2, výšky do 10 m</t>
  </si>
  <si>
    <t>1629146576</t>
  </si>
  <si>
    <t>425,444</t>
  </si>
  <si>
    <t>949101111</t>
  </si>
  <si>
    <t>Lešení pomocné pracovní pro objekty pozemních staveb  pro zatížení do 150 kg/m2, o výšce lešeňové podlahy do 1,9 m</t>
  </si>
  <si>
    <t>-769198432</t>
  </si>
  <si>
    <t>suterén</t>
  </si>
  <si>
    <t>12,4*9,4</t>
  </si>
  <si>
    <t>R-953-901.3</t>
  </si>
  <si>
    <t>Pomocné práce zednické</t>
  </si>
  <si>
    <t>-107845600</t>
  </si>
  <si>
    <t>100,0</t>
  </si>
  <si>
    <t>962081141</t>
  </si>
  <si>
    <t>Bourání zdiva příček nebo vybourání otvorů  ze skleněných tvárnic, tl. do 150 mm</t>
  </si>
  <si>
    <t>-1600709911</t>
  </si>
  <si>
    <t>okno</t>
  </si>
  <si>
    <t>0,6*1,9</t>
  </si>
  <si>
    <t>965046111</t>
  </si>
  <si>
    <t>Broušení stávajících betonových podlah úběr do 3 mm</t>
  </si>
  <si>
    <t>1328709271</t>
  </si>
  <si>
    <t xml:space="preserve">skladba P </t>
  </si>
  <si>
    <t>betonové podlahy</t>
  </si>
  <si>
    <t>111,6</t>
  </si>
  <si>
    <t>35,0</t>
  </si>
  <si>
    <t>968072455</t>
  </si>
  <si>
    <t>Vybourání kovových rámů oken s křídly, dveřních zárubní, vrat, stěn, ostění nebo obkladů  dveřních zárubní, plochy do 2 m2</t>
  </si>
  <si>
    <t>179751635</t>
  </si>
  <si>
    <t>0,7*2,0</t>
  </si>
  <si>
    <t>968072559</t>
  </si>
  <si>
    <t>Vybourání kovových rámů oken s křídly, dveřních zárubní, vrat, stěn, ostění nebo obkladů  vrat, mimo posuvných a skládacích, plochy přes 5 m2</t>
  </si>
  <si>
    <t>1388895119</t>
  </si>
  <si>
    <t>2,4*2,4</t>
  </si>
  <si>
    <t>971033351</t>
  </si>
  <si>
    <t>Vybourání otvorů ve zdivu základovém nebo nadzákladovém z cihel, tvárnic, příčkovek  z cihel pálených na maltu vápennou nebo vápenocementovou plochy do 0,09 m2, tl. do 450 mm</t>
  </si>
  <si>
    <t>-1719810815</t>
  </si>
  <si>
    <t>pro větrací mřížky</t>
  </si>
  <si>
    <t>978021191</t>
  </si>
  <si>
    <t>Otlučení cementových vnitřních ploch stěn, v rozsahu do 100 %</t>
  </si>
  <si>
    <t>933966131</t>
  </si>
  <si>
    <t>poškozené v suterénu</t>
  </si>
  <si>
    <t>-437488184</t>
  </si>
  <si>
    <t>sklo</t>
  </si>
  <si>
    <t>0,171</t>
  </si>
  <si>
    <t>keramika</t>
  </si>
  <si>
    <t>0,148+0,305</t>
  </si>
  <si>
    <t>tepelná-polystyren</t>
  </si>
  <si>
    <t>dřevo</t>
  </si>
  <si>
    <t>0,106+0,38+0,004</t>
  </si>
  <si>
    <t>1294831210</t>
  </si>
  <si>
    <t>1,424*19 'Přepočtené koeficientem množství</t>
  </si>
  <si>
    <t>997013603</t>
  </si>
  <si>
    <t>Poplatek za uložení na skládce (skládkovné) stavebního odpadu cihelného kód odpadu 17 01 02</t>
  </si>
  <si>
    <t>-1962368777</t>
  </si>
  <si>
    <t>997013804</t>
  </si>
  <si>
    <t>Poplatek za uložení stavebního odpadu na skládce (skládkovné) ze skla zatříděného do Katalogu odpadů pod kódem 170 202</t>
  </si>
  <si>
    <t>-1145684926</t>
  </si>
  <si>
    <t>997013811</t>
  </si>
  <si>
    <t>Poplatek za uložení stavebního odpadu na skládce (skládkovné) dřevěného zatříděného do Katalogu odpadů pod kódem 170 201</t>
  </si>
  <si>
    <t>566012598</t>
  </si>
  <si>
    <t>997013814</t>
  </si>
  <si>
    <t>Poplatek za uložení stavebního odpadu na skládce (skládkovné) z izolačních materiálů zatříděného do Katalogu odpadů pod kódem 170 604</t>
  </si>
  <si>
    <t>150312152</t>
  </si>
  <si>
    <t>-2046888490</t>
  </si>
  <si>
    <t>1040832727</t>
  </si>
  <si>
    <t>713</t>
  </si>
  <si>
    <t>Izolace tepelné</t>
  </si>
  <si>
    <t>713110821</t>
  </si>
  <si>
    <t>Odstranění tepelné izolace běžných stavebních konstrukcí  z rohoží, pásů, dílců, desek, bloků stropů nebo podhledů volně kladených z polystyrenu, tloušťka izolace do 100 mm</t>
  </si>
  <si>
    <t>308170237</t>
  </si>
  <si>
    <t>místnost č.103</t>
  </si>
  <si>
    <t>3,8*2,55</t>
  </si>
  <si>
    <t>713111127</t>
  </si>
  <si>
    <t>Montáž tepelné izolace stropů rohožemi, pásy, dílci, deskami, bloky (izolační materiál ve specifikaci) rovných spodem lepením celoplošně</t>
  </si>
  <si>
    <t>66531554</t>
  </si>
  <si>
    <t>28372309</t>
  </si>
  <si>
    <t>deska EPS 100 pro trvalé zatížení v tlaku (max. 2000 kg/m2) tl 100mm</t>
  </si>
  <si>
    <t>1807750360</t>
  </si>
  <si>
    <t>998713102</t>
  </si>
  <si>
    <t>Přesun hmot pro izolace tepelné stanovený z hmotnosti přesunovaného materiálu vodorovná dopravní vzdálenost do 50 m v objektech výšky přes 6 m do 12 m</t>
  </si>
  <si>
    <t>1335628413</t>
  </si>
  <si>
    <t>761</t>
  </si>
  <si>
    <t>Konstrukce prosvětlovací</t>
  </si>
  <si>
    <t>761611113</t>
  </si>
  <si>
    <t>Okna ze skleněných tvárnic  zděné rozměr 190 x 190 x 80 mm bezbarvé lesklé dezén vlna</t>
  </si>
  <si>
    <t>-298286156</t>
  </si>
  <si>
    <t>998761102</t>
  </si>
  <si>
    <t>Přesun hmot pro konstrukce sklobetonové  stanovený z hmotnosti přesunovaného materiálu vodorovná dopravní vzdálenost do 50 m v objektech výšky přes 6 do 12 m</t>
  </si>
  <si>
    <t>1441996838</t>
  </si>
  <si>
    <t>762</t>
  </si>
  <si>
    <t>Konstrukce tesařské</t>
  </si>
  <si>
    <t>762810115</t>
  </si>
  <si>
    <t>Záklop stropů z cementotřískových desek jednovrstvých šroubovaných na trámy na sraz, tloušťky desky 20 mm</t>
  </si>
  <si>
    <t>-1145336981</t>
  </si>
  <si>
    <t>762814812</t>
  </si>
  <si>
    <t>Demontáž záklopů stropů vrchních a zapuštěných  z desek tvrdých (cementotřískových, dřevoštěpkových apod.)</t>
  </si>
  <si>
    <t>-1234531806</t>
  </si>
  <si>
    <t>998762102</t>
  </si>
  <si>
    <t>Přesun hmot pro konstrukce tesařské  stanovený z hmotnosti přesunovaného materiálu vodorovná dopravní vzdálenost do 50 m v objektech výšky přes 6 do 12 m</t>
  </si>
  <si>
    <t>1903934763</t>
  </si>
  <si>
    <t>764</t>
  </si>
  <si>
    <t>Konstrukce klempířské</t>
  </si>
  <si>
    <t>764002851</t>
  </si>
  <si>
    <t>Demontáž klempířských konstrukcí oplechování parapetů do suti</t>
  </si>
  <si>
    <t>-1750677715</t>
  </si>
  <si>
    <t>0,7*3</t>
  </si>
  <si>
    <t>764216403</t>
  </si>
  <si>
    <t>Oplechování parapetů z pozinkovaného plechu rovných mechanicky kotvené, bez rohů rš 250 mm</t>
  </si>
  <si>
    <t>-524064977</t>
  </si>
  <si>
    <t>okna</t>
  </si>
  <si>
    <t>42</t>
  </si>
  <si>
    <t>998764102</t>
  </si>
  <si>
    <t>Přesun hmot pro konstrukce klempířské stanovený z hmotnosti přesunovaného materiálu vodorovná dopravní vzdálenost do 50 m v objektech výšky přes 6 do 12 m</t>
  </si>
  <si>
    <t>-497399582</t>
  </si>
  <si>
    <t>766</t>
  </si>
  <si>
    <t>Konstrukce truhlářské</t>
  </si>
  <si>
    <t>43</t>
  </si>
  <si>
    <t>766695212</t>
  </si>
  <si>
    <t>Montáž ostatních truhlářských konstrukcí  prahů dveří jednokřídlových, šířky do 100 mm</t>
  </si>
  <si>
    <t>-345310121</t>
  </si>
  <si>
    <t>61187136</t>
  </si>
  <si>
    <t>práh dveřní dřevěný dubový tl 2cm dl 72cm š 10cm</t>
  </si>
  <si>
    <t>-1691896177</t>
  </si>
  <si>
    <t>45</t>
  </si>
  <si>
    <t>998766102</t>
  </si>
  <si>
    <t>Přesun hmot pro konstrukce truhlářské stanovený z hmotnosti přesunovaného materiálu vodorovná dopravní vzdálenost do 50 m v objektech výšky přes 6 do 12 m</t>
  </si>
  <si>
    <t>10257584</t>
  </si>
  <si>
    <t>767640111</t>
  </si>
  <si>
    <t>Montáž dveří ocelových  vchodových jednokřídlových bez nadsvětlíku</t>
  </si>
  <si>
    <t>1141361282</t>
  </si>
  <si>
    <t>47</t>
  </si>
  <si>
    <t>553R-411.1</t>
  </si>
  <si>
    <t>D/1-dveře ocelové exteriérové zateplené  jednokřídlé 70 x 197 cm,s ocelovou zárubní,levé,žárově zinkovaná ocel tř.11,kování a zámek například FAB (SmVaK Ostrava)</t>
  </si>
  <si>
    <t>1231312933</t>
  </si>
  <si>
    <t>767651220</t>
  </si>
  <si>
    <t>Montáž vrat garážových nebo průmyslových otvíravých do ocelové zárubně z dílů, plochy přes 6 do 9 m2</t>
  </si>
  <si>
    <t>575237271</t>
  </si>
  <si>
    <t>49</t>
  </si>
  <si>
    <t>553R-446.1</t>
  </si>
  <si>
    <t>V/1-vrata ocelová otočná se zárubní 240 x 240 cm,profilovaná,zateplená izolací tl.100 mm s opláštěním plechem,venkovní provedení,vč.kování a zámku například FAB (vložka SmVaK Ostrava)</t>
  </si>
  <si>
    <t>-373922582</t>
  </si>
  <si>
    <t>-1987254042</t>
  </si>
  <si>
    <t>776</t>
  </si>
  <si>
    <t>Podlahy povlakové</t>
  </si>
  <si>
    <t>51</t>
  </si>
  <si>
    <t>776212111</t>
  </si>
  <si>
    <t>Montáž textilních podlahovin volným položením s podlepením spojů páskou pásů</t>
  </si>
  <si>
    <t>291014904</t>
  </si>
  <si>
    <t>1,2*3,6</t>
  </si>
  <si>
    <t>52</t>
  </si>
  <si>
    <t>697R-510.1</t>
  </si>
  <si>
    <t>koberec dielektrický</t>
  </si>
  <si>
    <t>-1326411235</t>
  </si>
  <si>
    <t>53</t>
  </si>
  <si>
    <t>998776102</t>
  </si>
  <si>
    <t>Přesun hmot pro podlahy povlakové  stanovený z hmotnosti přesunovaného materiálu vodorovná dopravní vzdálenost do 50 m v objektech výšky přes 6 do 12 m</t>
  </si>
  <si>
    <t>-1893696026</t>
  </si>
  <si>
    <t>783401311</t>
  </si>
  <si>
    <t>Příprava podkladu klempířských konstrukcí před provedením nátěru odmaštěním odmašťovačem vodou ředitelným</t>
  </si>
  <si>
    <t>2089162489</t>
  </si>
  <si>
    <t>parapety</t>
  </si>
  <si>
    <t>0,25*0,7*3</t>
  </si>
  <si>
    <t>55</t>
  </si>
  <si>
    <t>783414203</t>
  </si>
  <si>
    <t>Základní antikorozní nátěr klempířských konstrukcí jednonásobný syntetický samozákladující</t>
  </si>
  <si>
    <t>-870891311</t>
  </si>
  <si>
    <t>0,525</t>
  </si>
  <si>
    <t>783415101</t>
  </si>
  <si>
    <t>Mezinátěr klempířských konstrukcí jednonásobný syntetický standardní</t>
  </si>
  <si>
    <t>-603337908</t>
  </si>
  <si>
    <t>57</t>
  </si>
  <si>
    <t>783417101</t>
  </si>
  <si>
    <t>Krycí nátěr (email) klempířských konstrukcí jednonásobný syntetický standardní</t>
  </si>
  <si>
    <t>228536959</t>
  </si>
  <si>
    <t>783901551</t>
  </si>
  <si>
    <t>Příprava podkladu betonových podlah před provedením nátěru omytím tlakovou vodou</t>
  </si>
  <si>
    <t>139037836</t>
  </si>
  <si>
    <t>59</t>
  </si>
  <si>
    <t>R-783-913.1</t>
  </si>
  <si>
    <t>Penetrační syntetický nátěr hladkých betonových podlah-nátěrová hmota 1:1 s ředidlem (0,2 kg/m2)</t>
  </si>
  <si>
    <t>1428697257</t>
  </si>
  <si>
    <t>172,6</t>
  </si>
  <si>
    <t>R-783-917.1</t>
  </si>
  <si>
    <t>Krycí trojnásobný syntetický nátěr betonové podlahy-nátěrová hmota na beton 100% voděodolná,odolávající olejům,roztokům solí,slabým kyselinám a zásadám.Mechanicky odolná a snadno opravitelná,spotř. 3x0,2 kg/m2</t>
  </si>
  <si>
    <t>583510882</t>
  </si>
  <si>
    <t>784</t>
  </si>
  <si>
    <t>Dokončovací práce - malby a tapety</t>
  </si>
  <si>
    <t>784111001</t>
  </si>
  <si>
    <t>Oprášení (ometení) podkladu v místnostech výšky do 3,80 m</t>
  </si>
  <si>
    <t>243204799</t>
  </si>
  <si>
    <t>(3,8*2,6*2)+(4,4*3,7)+(3,7*1,6)+(1,1*5,3)</t>
  </si>
  <si>
    <t>stěny</t>
  </si>
  <si>
    <t>784111005</t>
  </si>
  <si>
    <t>Oprášení (ometení) podkladu v místnostech výšky přes 5,00 m</t>
  </si>
  <si>
    <t>1444395078</t>
  </si>
  <si>
    <t>stropy</t>
  </si>
  <si>
    <t>12,4*9,0</t>
  </si>
  <si>
    <t>784181011</t>
  </si>
  <si>
    <t>Pačokování dvojnásobné v místnostech výšky do 3,80 m</t>
  </si>
  <si>
    <t>1411667519</t>
  </si>
  <si>
    <t>124,74</t>
  </si>
  <si>
    <t>784181015</t>
  </si>
  <si>
    <t>Pačokování dvojnásobné v místnostech výšky přes 5,00 m</t>
  </si>
  <si>
    <t>-1632193901</t>
  </si>
  <si>
    <t>544,57</t>
  </si>
  <si>
    <t>65</t>
  </si>
  <si>
    <t>784181121</t>
  </si>
  <si>
    <t>Penetrace podkladu jednonásobná hloubková v místnostech výšky do 3,80 m</t>
  </si>
  <si>
    <t>-1947678984</t>
  </si>
  <si>
    <t>66</t>
  </si>
  <si>
    <t>784181125</t>
  </si>
  <si>
    <t>Penetrace podkladu jednonásobná hloubková v místnostech výšky přes 5,00 m</t>
  </si>
  <si>
    <t>225967391</t>
  </si>
  <si>
    <t>67</t>
  </si>
  <si>
    <t>784331001</t>
  </si>
  <si>
    <t>Malby protiplísňové dvojnásobné, bílé v místnostech výšky do 3,80 m</t>
  </si>
  <si>
    <t>1530534870</t>
  </si>
  <si>
    <t>68</t>
  </si>
  <si>
    <t>784331005</t>
  </si>
  <si>
    <t>Malby protiplísňové dvojnásobné, bílé v místnostech výšky přes 5,00 m</t>
  </si>
  <si>
    <t>-726610445</t>
  </si>
  <si>
    <t>R-210-201</t>
  </si>
  <si>
    <t>D.1.3.1- Silnoproudá elektrotechnika</t>
  </si>
  <si>
    <t>D.1.2 Rekonstrukce přítokového objektu-strojní část</t>
  </si>
  <si>
    <t>Příslušné výkresy :</t>
  </si>
  <si>
    <t>D.1.2.3-12</t>
  </si>
  <si>
    <t>Pol. č.</t>
  </si>
  <si>
    <t>Popis položky</t>
  </si>
  <si>
    <t>Jedn.</t>
  </si>
  <si>
    <t>Jedn. cena</t>
  </si>
  <si>
    <t>Celk. cena bez DPH</t>
  </si>
  <si>
    <t xml:space="preserve"> -</t>
  </si>
  <si>
    <t>-</t>
  </si>
  <si>
    <t>Kč</t>
  </si>
  <si>
    <t xml:space="preserve">Plunžrový ventil DN600 PN10   </t>
  </si>
  <si>
    <t>ks</t>
  </si>
  <si>
    <t>Materiálové provedení: Těleso - tvárná litina
regulační vložka, píst , přídržný kroužek - nerezová ocel 1.4301
klikový pohon - DIN 1.4308
hřídel - DIN 1.4021
lišty vedení pístu, ložisková upávka - bronz
šrouby - nerez ocel</t>
  </si>
  <si>
    <t>Elektropohon otočný kompaktní s integrovaným řízením a frekvenčním měničem</t>
  </si>
  <si>
    <t>Napájení: 1x90-240VAC +/-10%, 50 Hz, nebo 1x110VDC +/-10%</t>
  </si>
  <si>
    <t>Uzavírací klapka s 2x excentricky uloženým diskem s převodem 
s elektropohonem 
Integrovaná spínací a signlizační jednotka 
Řízení pohonu s frekvenčním měničem v řídící kazetě-napájecí napětí 230V AC
50 Hz,-jištění max. 20A</t>
  </si>
  <si>
    <t>DN500 PN10   1ES3</t>
  </si>
  <si>
    <t>DN600 PN10   1ES2</t>
  </si>
  <si>
    <t>Uzavírací klapka s 2x excentricky uloženým diskem s převodem  
s elektropohonem 
Integrovaná spínací a signlizační jednotka</t>
  </si>
  <si>
    <t>DN600 PN10   1ES4</t>
  </si>
  <si>
    <t>DN600 PN16   1ES5</t>
  </si>
  <si>
    <t>Montážní vložka M20</t>
  </si>
  <si>
    <t>DN600 PN10</t>
  </si>
  <si>
    <t>VDJ Krmelín rek. - dodávka</t>
  </si>
  <si>
    <t>Přítok do vodojemu</t>
  </si>
  <si>
    <t>Kotevní rám pod plunžrový ventil viz náčrtek v.č. D.1.2.10, hmotnost cca 200 kg</t>
  </si>
  <si>
    <t>Nátrubek přivařovací, mat. ocel tř. 11, vnější závit</t>
  </si>
  <si>
    <t>G ½“</t>
  </si>
  <si>
    <t>Kulový kohout plnoprůtokový, vnitřní závity, s odvzdušňovacím ventilkem</t>
  </si>
  <si>
    <t>Příruba přivařovací plochá, typ 01, mat. ocel tř. 11</t>
  </si>
  <si>
    <t>DN 500 PN10</t>
  </si>
  <si>
    <t>DN 600 PN10</t>
  </si>
  <si>
    <t>DN 600 PN16</t>
  </si>
  <si>
    <t>DN 800 PN10</t>
  </si>
  <si>
    <t>Přírubový spoj – pozinkované šrouby, matice a podložky</t>
  </si>
  <si>
    <t>Ocelové koleno 45°, bez přírub, mat. ocel tř. 11</t>
  </si>
  <si>
    <t>DN 500 (Ø 530 x 7)</t>
  </si>
  <si>
    <t>Ocelový přechod trubkový –centrický, mat. ocel tř. 11</t>
  </si>
  <si>
    <t>DN 800/600, délka 900 mm         (Ø 820 x Ø 630 x 7)</t>
  </si>
  <si>
    <t>Ocelová trubka, mat.  ocel tř. 11</t>
  </si>
  <si>
    <t>DN 500 (Ø 530 x 8)</t>
  </si>
  <si>
    <t>DN 600 (Ø 630 x 8)</t>
  </si>
  <si>
    <t>DN 800 (Ø 820 x 8)</t>
  </si>
  <si>
    <t>Zhotovení odbočky 90°z ocelového potrubí</t>
  </si>
  <si>
    <t>DN 800/600</t>
  </si>
  <si>
    <t>DN 800 / 800</t>
  </si>
  <si>
    <t>Zhotovení odbočky 45° z ocelového potrubí</t>
  </si>
  <si>
    <t>DN 600/500</t>
  </si>
  <si>
    <t>Ocelová podpěra uzavírací klapky DN500 na přítoku k turbíně včetně kotevního materiálu, upravit při montáži, H=650 mm</t>
  </si>
  <si>
    <t>Ocelová podpěra uzavírací klapky DN600 pro napojení odtoku z turbíny včetně kotevního materiálu, upravit při montáži, H=800 mm</t>
  </si>
  <si>
    <t>Šroub M24 x 60, pozinkovaný</t>
  </si>
  <si>
    <t>Podložka pružná 24,5, pozinkovaná</t>
  </si>
  <si>
    <t>Pomocný ocelový montážní a kotevní materiál</t>
  </si>
  <si>
    <t>Dokumentace skutečného provedení</t>
  </si>
  <si>
    <t>Autorský dozor</t>
  </si>
  <si>
    <t>komplet</t>
  </si>
  <si>
    <t>POZNÁMKA:
Rozsah specifikace tvarovek PVC-U může být dodavatelem během realizace
upřesněn dle situace při montáži</t>
  </si>
  <si>
    <t>VDJ Krmelín rekonstrukce - montážní materiál + montáž</t>
  </si>
  <si>
    <t>VDJ Krmelín rekonstrukce - celkem</t>
  </si>
  <si>
    <t>Šoupátko uzavírací ruční s kolem pro pitnou vodu</t>
  </si>
  <si>
    <t>DN100 PN10</t>
  </si>
  <si>
    <t>Příruba zaslepovací plochá, typ 05, mat. ocel tř. 11</t>
  </si>
  <si>
    <t>DN 100 PN10-16</t>
  </si>
  <si>
    <t>DN 150 PN10-16</t>
  </si>
  <si>
    <t>DN 200 PN10</t>
  </si>
  <si>
    <t>DN 800 PN16</t>
  </si>
  <si>
    <t>DN 150 PN10</t>
  </si>
  <si>
    <t>DN 400 PN10</t>
  </si>
  <si>
    <t>DN 1000 PN10</t>
  </si>
  <si>
    <t>Ocelové koleno 90°, bez přírub, mat. ocel tř. 11</t>
  </si>
  <si>
    <t>DN 150 (Ø 159 x 4,5)</t>
  </si>
  <si>
    <t>DN 200 (Ø 219 x 6)</t>
  </si>
  <si>
    <t>DN 100 (Ø 108 x 4)</t>
  </si>
  <si>
    <t>DN 200 (Ø 219 x 6,3)</t>
  </si>
  <si>
    <t>DN 600/150</t>
  </si>
  <si>
    <t>DN 600/200</t>
  </si>
  <si>
    <t>DN 800/40</t>
  </si>
  <si>
    <t>Ocelová podpěra ocelového ventilačního  potrubí DN150 plunžrového ventilu  včetně kotevního materiálu, upravit při montáži, H=2250 mm</t>
  </si>
  <si>
    <t>Zkrácení potrubí DN1000 o cca 1450 mm, zaslepení potrubí provést pomocí
stávajících přírub DN1000</t>
  </si>
  <si>
    <t>Demontáž části stávajícího přítokového potrubí</t>
  </si>
  <si>
    <t>Dávkovací regulátor chloru, nové potrubí čerpadla pohonné vody chloru</t>
  </si>
  <si>
    <t>Dávkovací regulátor se servopohonem, 500 g/h
230 V, 50 Hz, 30 mA, 2 VA, vstup 4-20 mA, IP65
výkon 25 - 500 g/h 
Hlášení polohy-potenciometr se zpětnou vazbou</t>
  </si>
  <si>
    <t>PVC injektor chloru do 500 g/h a do protitlaku 0-7 bar, přípoj pro tlakovou vodu DN20,
montáž do PVC potrubí</t>
  </si>
  <si>
    <t xml:space="preserve">Podtlaková trubička PE 8x1, délka 50 m </t>
  </si>
  <si>
    <t>Kulový kohout plnoprůtokový, vnitřní závity</t>
  </si>
  <si>
    <t>G1"</t>
  </si>
  <si>
    <t xml:space="preserve">Ocelový nátrubek, mat. ocel tř. 11 </t>
  </si>
  <si>
    <t>PVC kulový kohout S4 PN 16, objímka pro lepení - objímka s vnitřním závitem</t>
  </si>
  <si>
    <t>DN 25  (Ø 32 / G1")</t>
  </si>
  <si>
    <t>Nerez šroubení s plochým těsněním, vnější  závity</t>
  </si>
  <si>
    <t>PVC-u přechodka s vnějším závitem, typ AM 3</t>
  </si>
  <si>
    <t>32 x 40 x 1"</t>
  </si>
  <si>
    <t>PVC-u Šroubení s O-kroužkem EPDM, typ BO 1, pro lepení</t>
  </si>
  <si>
    <t>DN 25  (Ø 32)</t>
  </si>
  <si>
    <t>PVC-u Šroubení s O-kroužkem EPDM, typ BM3, vnější závit -lepení</t>
  </si>
  <si>
    <t>DN 25  (Ø 32 x G1")</t>
  </si>
  <si>
    <t>PVC-u koleno 90°, typ GO 1, pro lepení</t>
  </si>
  <si>
    <t>PVC-u T kus, typ TI 1, pro lepení</t>
  </si>
  <si>
    <t>DN 32  (Ø 40)</t>
  </si>
  <si>
    <t>PVC-u trubka PN 16 včetně kotevních prvků (držáků potrubí, kotvící pásky)</t>
  </si>
  <si>
    <t>DN 20  (Ø 25 x 1,9)</t>
  </si>
  <si>
    <t>DN 25  (Ø 32 x 2,4)</t>
  </si>
  <si>
    <t>PVC-u objímka přímá, typ MA 1, pro lepení</t>
  </si>
  <si>
    <t>PVC-u redukce krátká, typ RC 1, pro lepení</t>
  </si>
  <si>
    <t>32 x 25</t>
  </si>
  <si>
    <t>Zaústění dávkování chloru</t>
  </si>
  <si>
    <t>Příruba přivařovací plochá, typ 01, mat.ocel tř. 11, pracovní tlak do 0,4 MPa</t>
  </si>
  <si>
    <t>DN 40    PN40</t>
  </si>
  <si>
    <t>Ocelová trubka, mat. ocel tř. 11</t>
  </si>
  <si>
    <t>DN 40   (Ø 44,5 x 3,2)</t>
  </si>
  <si>
    <t>Zaslepovací příruba plochá, typ 05, mat. DIN 1.4571, pracovní tlak do 0,4 MPa</t>
  </si>
  <si>
    <t>DN 40    PN40 s otvorem Ø 35 pro nerezovou trubku Ø 34,2 x 3,2</t>
  </si>
  <si>
    <t>Nerezová trubka Ø 34,2 x 3,25 s úkosem 45° jednom konci, 
délka 350 mm, mat. DIN 1.4571</t>
  </si>
  <si>
    <t>Přírubový spoj izolační  – nerez šrouby, matice a podložky, mat. šroubů – A2 (17240 ) DIN 1.4301 mat. matic – A4 (17348 ) DIN 1.4571</t>
  </si>
  <si>
    <t xml:space="preserve">Nátěry potrubí ( kartáčování + oprašování +1x základní + 2x vrchní nátěr),
tloušťka nátěru min. 200 mikronů </t>
  </si>
  <si>
    <r>
      <t>m</t>
    </r>
    <r>
      <rPr>
        <vertAlign val="superscript"/>
        <sz val="9"/>
        <rFont val="Arial"/>
        <family val="2"/>
      </rPr>
      <t>2</t>
    </r>
  </si>
  <si>
    <t>Poř. číslo</t>
  </si>
  <si>
    <t>Položka</t>
  </si>
  <si>
    <t>Typ a výrobce</t>
  </si>
  <si>
    <t>Jednotka</t>
  </si>
  <si>
    <t>Jedn. cena (Kč)</t>
  </si>
  <si>
    <t>Celk. cena (Kč)</t>
  </si>
  <si>
    <t>RS</t>
  </si>
  <si>
    <t>Rozváděč plastový skříň, 3řady, 54 modulů, rozm. 418x586x148mm, IP65/IP40, průhledné dveře a příslušenství pro instalaci na zeď, údaje a vystrojení viz příloha D.1.3.1.4</t>
  </si>
  <si>
    <t>Montážní a propojovací příslušenství sestavy skříně</t>
  </si>
  <si>
    <t>soupr.</t>
  </si>
  <si>
    <t>vypínač trojpólový 32A</t>
  </si>
  <si>
    <t>jistič  vzduchový 6B1P, IP20</t>
  </si>
  <si>
    <t>jistič  vzduchový 10B1P, IP20</t>
  </si>
  <si>
    <t>jistič  vzduchový 13B1P, IP20</t>
  </si>
  <si>
    <t>jistič  vzduchový 16B1P, IP20</t>
  </si>
  <si>
    <t>jistič  vzduchový 6B1P+N, IP20</t>
  </si>
  <si>
    <t>jistič  vzduchový 10B1P+N, IP20</t>
  </si>
  <si>
    <t>jistič  vzduchový 10B3P, IP20</t>
  </si>
  <si>
    <t>Kombinovaný poudový chránič dvoupólový rez. proud 30mA AC-G s nadproud. spouští  20A/B, IP20</t>
  </si>
  <si>
    <r>
      <t>Svorky, řadová svorkovnice do 4 mm</t>
    </r>
    <r>
      <rPr>
        <vertAlign val="superscript"/>
        <sz val="8"/>
        <rFont val="Arial CE"/>
        <family val="2"/>
        <charset val="238"/>
      </rPr>
      <t>2</t>
    </r>
  </si>
  <si>
    <r>
      <t>Svorky, řadová svorkovnice do 10 mm</t>
    </r>
    <r>
      <rPr>
        <vertAlign val="superscript"/>
        <sz val="8"/>
        <rFont val="Arial CE"/>
        <family val="2"/>
        <charset val="238"/>
      </rPr>
      <t>2</t>
    </r>
  </si>
  <si>
    <t>Ucpávková kabelová vývodka 20, IP65</t>
  </si>
  <si>
    <t>Ucpávková kabelová vývodka 25, IP65</t>
  </si>
  <si>
    <t>Ucpávková kabelová vývodka 40, IP65</t>
  </si>
  <si>
    <t>Upevňovací příslušenství skříně</t>
  </si>
  <si>
    <t>Dodávky</t>
  </si>
  <si>
    <t xml:space="preserve">svítidlo LED trubice průmyslové celoplastové 2x36W, IP65, vč. zdroje a příslušenství, pro průběžné zapojení </t>
  </si>
  <si>
    <t>LED reflektor, hliní/tvrzené sklo, teple bílá, 30W, IP65, úhel svitu 140°</t>
  </si>
  <si>
    <t>spínač jednopólový, IP44, Praktik</t>
  </si>
  <si>
    <t>spínač seriový, IP44, Praktik</t>
  </si>
  <si>
    <t>Přímotopný elektrický panel 230V/1kW, s integrovaným vypínačem a termostatem, IP43</t>
  </si>
  <si>
    <t>Plastová zásuvková skříň 400/230V, IP44, s 5-ti pólovými zásuvkami chráněnými jističi a proudovým chráničem zásuvek do 20A, 1x zásuvka 400V/32A,  1x zásuvka 400V/16A, 2x 230V/16A</t>
  </si>
  <si>
    <t>Vodiče</t>
  </si>
  <si>
    <t>CYKY-J 5x6</t>
  </si>
  <si>
    <t>CYKY-J 5x4</t>
  </si>
  <si>
    <t>CYKY-J 3x1,5, vč. provizorních propojů</t>
  </si>
  <si>
    <t>CYKY-O 3x1,5</t>
  </si>
  <si>
    <t>CYKY-O 4x1,5</t>
  </si>
  <si>
    <t>CYKY-J 5x1,5</t>
  </si>
  <si>
    <t>CYKY-J 3x2,5</t>
  </si>
  <si>
    <t>vodič CY 4 Z/Ž pospojování</t>
  </si>
  <si>
    <t>vodič CY 6 Z/Ž pospojování</t>
  </si>
  <si>
    <t>Materiál</t>
  </si>
  <si>
    <t>Krabice rozbočovací do vlhka, vč. Vývodek, IP65</t>
  </si>
  <si>
    <t>Kabelový nerezový drátový žlab 62/60, včetně víka, tvarovek montážního a upevňovacího příslušenství</t>
  </si>
  <si>
    <t>Lišta vkládací plastová, vč. příslušenství 40/40</t>
  </si>
  <si>
    <t>Lišta vkládací plastová, vč. příslušenství 18/14</t>
  </si>
  <si>
    <t>Trubka  elektroinstalační poddajná z PP, odolnost 320N Ø16</t>
  </si>
  <si>
    <t>ekvipotenciální svorkovnice typ 1 na omítku, vč. krytu EPS1</t>
  </si>
  <si>
    <t>pomocný materiál</t>
  </si>
  <si>
    <t>Montáž</t>
  </si>
  <si>
    <t>montáž  zařízení uvedených v odst. "Dodávky"</t>
  </si>
  <si>
    <t>montáž  zařízení uvedených v odst. "Materiál", vč. provizorních propojů</t>
  </si>
  <si>
    <t>demontáž elektroinstalace v dotčených prostorách</t>
  </si>
  <si>
    <t>revize výchozí</t>
  </si>
  <si>
    <t xml:space="preserve">utěsnění stáv. kabelových prostupů </t>
  </si>
  <si>
    <t>kompl.</t>
  </si>
  <si>
    <t>průraz zdivem  do tl. 50cm</t>
  </si>
  <si>
    <t>Oživení, individuální zkoušky</t>
  </si>
  <si>
    <t>Dokumentace</t>
  </si>
  <si>
    <t>Skutečné provedení</t>
  </si>
  <si>
    <t>celek</t>
  </si>
  <si>
    <t>Silnoproudá elektrotechnika - Celkem</t>
  </si>
  <si>
    <t>1RM</t>
  </si>
  <si>
    <t>Rozváděč, kovová skříň 2 pole 800+600 samostatně stojící sestava, hloubka 500, výška 2000, podstavec 200, tech. údaje a vystrojení viz příloha D.1.3.2.6</t>
  </si>
  <si>
    <t>Kompletační příslušenství sestavy skříní</t>
  </si>
  <si>
    <t>Přípojnice a přípojovací příslušenství sestavy skříní</t>
  </si>
  <si>
    <t>Jistič 3P, 35A, vyp. schopnost 25kA, napěťová spoušť, pomocné kontakty, připojovací příslušenství</t>
  </si>
  <si>
    <t>Tlačítkový ovládač hřibový, 1 spínací kontakt, ovládač stiskací IP65 otočný s aretací</t>
  </si>
  <si>
    <t>Svodič přepětí 2.stupeň, 4P, 275V, impuls 7kA-10/350, 25kA-8/20, max.60kA, s dálkovou signalizací</t>
  </si>
  <si>
    <t>Zásuvka modulová na lištu DIN, 230V/16A</t>
  </si>
  <si>
    <t>Monitor sítě 3x400V, 50Hz, nepřímé měření pproudu x/5A s datovým rozhraním, montáž do panelu IP54</t>
  </si>
  <si>
    <t>Zkratovací a zkušební svorkovnice 3x proudových transformátorů, s krytem IP40</t>
  </si>
  <si>
    <t>Proudový transformátor průvlečný na vodiče 35/5A, 5VA, 0,5%</t>
  </si>
  <si>
    <t>Polohový spínač koncový, 250V/6A, IP65</t>
  </si>
  <si>
    <t>Svitidlo osvětlení skříně 20W, IP20</t>
  </si>
  <si>
    <t>Zdroj bezpečného malého napětí 230V AC/24V DC - 5A</t>
  </si>
  <si>
    <t>Svodič přepětí 3.stupeň, 2P, 1P+N, 230V/16A s VF filtrem proti rušení, ochranná úroveň 850V, odezva 25ns</t>
  </si>
  <si>
    <t>Rázová oddělovací tlumivka přepěťové ochrany 3. stupeň 230V/16A</t>
  </si>
  <si>
    <r>
      <t>Svorky, řadová svorkovnice s pojistkou a LED signalizací do 4 mm</t>
    </r>
    <r>
      <rPr>
        <vertAlign val="superscript"/>
        <sz val="8"/>
        <rFont val="Arial CE"/>
        <family val="2"/>
        <charset val="238"/>
      </rPr>
      <t>2</t>
    </r>
  </si>
  <si>
    <t>Termostat - spínač temperaceí rozváděče 0+30°C, IP40</t>
  </si>
  <si>
    <t>Topné těleso mikroklimatizace rozváděče 50W, 230V/50Hz, IP44</t>
  </si>
  <si>
    <t xml:space="preserve">Stykač motorový 3P/12A-AC3, ovládací napětí 230VAC, cívka s integrovanou ochranou  + pomocné kontakty </t>
  </si>
  <si>
    <t>Přepínač pomocných obvodů 230V/3A, 2 polohy spínací + poloha vypnuto, 2 spínací kontakty, ovládač otočný bez návratu, IP65</t>
  </si>
  <si>
    <t>Signálnálka "LED" 230V AC, žlutá</t>
  </si>
  <si>
    <t>Signálnálka "LED" 230V AC, bílá</t>
  </si>
  <si>
    <t>Signálnálka "LED" 230V AC, modrá</t>
  </si>
  <si>
    <t>Relé pomocné 4P/5A, s indikaci sepnutí, typovací tlačítko, ovládací napětí 24VDC, ochranná dioda + patice</t>
  </si>
  <si>
    <t>Relé pomocné 4P/5A, s indikaci sepnutí, typovací tlačítko, ovládací napětí 230VAC+ patice</t>
  </si>
  <si>
    <t xml:space="preserve">Stykač motorový 3P/16A-AC3, ovládací napětí 230VAC, cívka s integrovanou ochranou  + pomocné kontakty </t>
  </si>
  <si>
    <t>Přepínač silových obvodů do 16A, 2 polohy spínací + poloha vypnuto, 2-pólový, na lištu DIN, polohy UPS/SÍŤ</t>
  </si>
  <si>
    <t>Záložní zdroj interaktivního typu 1500VA s příslušenstvím, výměna bez přerušení napájení + bateriový modul prodloužení zálohy.</t>
  </si>
  <si>
    <t>Mřížka odvětrávací 300x300 mm, IP54</t>
  </si>
  <si>
    <t>Zdroj pomocného napětí SELV 230VAC/24VDC 6A</t>
  </si>
  <si>
    <t>Stykač dvoupólový 20A, c. 230VAC ovládání, na lištu, IP20</t>
  </si>
  <si>
    <t>Motorový spouštěč s tepelnou ochranou přetížení, zkratová spouštť, vypínací schopnost 10kA, 3P do 10A + pomocné kontakty</t>
  </si>
  <si>
    <t>jistič  vzduchový 2C1P, IP20</t>
  </si>
  <si>
    <t>jistič  vzduchový 4C1P, IP20</t>
  </si>
  <si>
    <t>jistič  vzduchový 2C1P+N, IP20</t>
  </si>
  <si>
    <t>jistič  vzduchový 4C1P+N, IP20</t>
  </si>
  <si>
    <t>jistič  vzduchový 10B3P, IP20 - rezerva</t>
  </si>
  <si>
    <r>
      <t>Svorky, řadová svorkovnice do 2,5 mm</t>
    </r>
    <r>
      <rPr>
        <vertAlign val="superscript"/>
        <sz val="8"/>
        <rFont val="Arial CE"/>
        <family val="2"/>
        <charset val="238"/>
      </rPr>
      <t>2</t>
    </r>
  </si>
  <si>
    <r>
      <t>Svorky, řadová svorkovnice do 16 mm</t>
    </r>
    <r>
      <rPr>
        <vertAlign val="superscript"/>
        <sz val="8"/>
        <rFont val="Arial CE"/>
        <family val="2"/>
        <charset val="238"/>
      </rPr>
      <t>2</t>
    </r>
  </si>
  <si>
    <t>Ucpávková kabelová vývodka 32, IP65</t>
  </si>
  <si>
    <t>Montážní kompletace rozváděče</t>
  </si>
  <si>
    <t>MS01</t>
  </si>
  <si>
    <t xml:space="preserve">Ovládací plastová skříň, STOP tlačítko, funkce nouzového zastavení ve skříni IP65 </t>
  </si>
  <si>
    <t>BMO</t>
  </si>
  <si>
    <t xml:space="preserve">Ovládací plastová skříň, místní ovládání servopohonů, otočný ovladač 3 polohy, otočný ovladač 3 polohy s návratem + spínací jednotky,  IP65 </t>
  </si>
  <si>
    <t xml:space="preserve">Stykač reverzační AC3, 2x3P/9A, ovládací napětí 230VAC + pomocné kontakty </t>
  </si>
  <si>
    <t>MS</t>
  </si>
  <si>
    <t>Přepínač v plastové skříňce, se signálkou sepnutí vč. příslušenství, IP54</t>
  </si>
  <si>
    <t>ST</t>
  </si>
  <si>
    <t xml:space="preserve">Průmyslový prostorový termostat spínací proud 16A IP54, nastavení pod krytem, </t>
  </si>
  <si>
    <t>BP</t>
  </si>
  <si>
    <t>Tenzometrický snímač tlaku 0+0,6MPa, 2 vodičové přípojení                        4-20mA, konektor, G1/2´</t>
  </si>
  <si>
    <t>Tenzometrický snímač tlaku 0+0,25MPa, 2 vodičové přípojení                        4-20mA, konektor, G1/2´</t>
  </si>
  <si>
    <t>SL</t>
  </si>
  <si>
    <t>Vyhodnocovací relé hladiny vodivostních kapalin na lištu DIN do rozváděče, napájení 230VAC, vstup ponorná vodivostní sonda, výstup přepínací kontakt relé.</t>
  </si>
  <si>
    <t>Ponorná vodivostní sonda se 2-ma elektrodami vhodá pro pitnmou vodu, kabel 5m, IP68</t>
  </si>
  <si>
    <t>1BT1-2</t>
  </si>
  <si>
    <t>Prostorový snímač venkovní teploty se zapouzdřením - aktivní výstu -5+50°C /  4-20mA, IP54</t>
  </si>
  <si>
    <t>Kabel CMFM 19x0,5</t>
  </si>
  <si>
    <t>Kabel CMFM 12x0,5</t>
  </si>
  <si>
    <t>Kabel CMFM 2x1</t>
  </si>
  <si>
    <t>Kabel CMFM 4x1</t>
  </si>
  <si>
    <t>Kabel CMFM 5x1</t>
  </si>
  <si>
    <t>Kabel CMFM 7x1</t>
  </si>
  <si>
    <t>Kabel  JYTY 7x1</t>
  </si>
  <si>
    <t>Kabel CMSM-G 3x1,5</t>
  </si>
  <si>
    <t>Kabel CMSM-G 5x1</t>
  </si>
  <si>
    <t>Kabel CMSM-G 4x1,5</t>
  </si>
  <si>
    <t>Kabel  CYKY-J 5x6</t>
  </si>
  <si>
    <t>Kabel  CYKY-J 5x1,5</t>
  </si>
  <si>
    <t>Kabel  CYKY-J 4x1,5</t>
  </si>
  <si>
    <t>Kabel  CYKY-J 3x2,5</t>
  </si>
  <si>
    <t>Kabel  CYKY-J 3x1,5</t>
  </si>
  <si>
    <t>Kabel  CYKY-O 3x1,5</t>
  </si>
  <si>
    <t>Krabice rozbočovací do vlhka, vč. vývodek</t>
  </si>
  <si>
    <t>Kabelový nerezový drátový žlab 60x100, včetně tvarovek, montážního a upevňovacího příslušenství</t>
  </si>
  <si>
    <t>Kabelový nerezový drátový žlab 35x300, včetně tvarovek, montážního a upevňovacího příslušenství</t>
  </si>
  <si>
    <t xml:space="preserve">ekvipotenciální svorkovnice typ 1 na omítku, vč. krytu </t>
  </si>
  <si>
    <t>úpravy v odpojení a znovu zapojení stávajících přístrojů a zařízení motorické instalace a MAR, zůstávající i po rekonstrukci</t>
  </si>
  <si>
    <t>demontáž elektrických zařízenív místnosti elektro a stávajících kabelových tras</t>
  </si>
  <si>
    <t>Projekt</t>
  </si>
  <si>
    <t>Autorský a technický dozor</t>
  </si>
  <si>
    <t>Motorická instalace a MAR - Celkem</t>
  </si>
  <si>
    <t>1EH1-2</t>
  </si>
  <si>
    <t>Zapojení stávajícího podlahového topení v chlorovně</t>
  </si>
  <si>
    <t>1EH11-12</t>
  </si>
  <si>
    <t>Zapojení stávajícího zařízení topení odběrných trubic chloru + skříně s transformátorem 24V</t>
  </si>
  <si>
    <t>HA-</t>
  </si>
  <si>
    <t>Světelná a zvuková signalizace SESTAVA 230V</t>
  </si>
  <si>
    <t>1BL1-2</t>
  </si>
  <si>
    <t>Zapojení stávajících přístrojů MAR</t>
  </si>
  <si>
    <t>1BQ1</t>
  </si>
  <si>
    <t>1SP1-2</t>
  </si>
  <si>
    <t>1ES12</t>
  </si>
  <si>
    <t>zapojení stávajících přístrojů MAR</t>
  </si>
  <si>
    <t>Název</t>
  </si>
  <si>
    <t>Mj</t>
  </si>
  <si>
    <t>Počet</t>
  </si>
  <si>
    <t>Materiál celkem</t>
  </si>
  <si>
    <t>DM</t>
  </si>
  <si>
    <t>Montáž celkem</t>
  </si>
  <si>
    <t>Cena celkem</t>
  </si>
  <si>
    <t>Specifikace dodávky</t>
  </si>
  <si>
    <t>Rozváděč DR1 - doplnění (stará armaturní komora)</t>
  </si>
  <si>
    <t>COM02 Převodník RS 485/232 s galv. oddělením</t>
  </si>
  <si>
    <t>Přepěťová ochrana-1 pár pro rozhraní RS 485 a RS 422, 10 kA, plast. pouzdro na zeď, RJ kon.</t>
  </si>
  <si>
    <t>H07V-K 1.5 mm2</t>
  </si>
  <si>
    <t>106/11    Vývodka kabelová kuželová Pg 11, šedá</t>
  </si>
  <si>
    <t xml:space="preserve"> Ukončení vodičů v rozváděči nebo na přístroji do 10 mm2</t>
  </si>
  <si>
    <t>Drobný montážní a popisový materiál</t>
  </si>
  <si>
    <t>Rozváděč DR1 - doplnění (stará armaturní komora) - celkem</t>
  </si>
  <si>
    <t>Rozváděč DR2 (přelivový objekt)</t>
  </si>
  <si>
    <t>Rozváděč skříňový  2000 x 600 x 500 - rozváděč je součástí dodávky D.1.3.2</t>
  </si>
  <si>
    <t>Modulární stanice průmyslový automat z modulů včetně datovíh rozhraní - rám 27 pozic RM-8944, PW-8901, CP-8001, 4x IB-8304, OS-8401, OS-8404, 2x IT-8601, 2x OT-8651, 3x MR-0133, MR-0134, CP-2090, LTE modem ICR</t>
  </si>
  <si>
    <t>kpl</t>
  </si>
  <si>
    <t>Dotykový panel 10,1"</t>
  </si>
  <si>
    <t>Switch 4x RJ45, převodník optika-metalika, konektory ST, 106FX2-ST</t>
  </si>
  <si>
    <t>Rozváděč optický s příslušenstvím</t>
  </si>
  <si>
    <t>Kabel optický propojovací duplex ST-ST 50/125 OM2, 2M</t>
  </si>
  <si>
    <t>UPS 1200VA/720W, 230V;1f; VFD</t>
  </si>
  <si>
    <t>HSAF 10</t>
  </si>
  <si>
    <t>LTN-4B-1 Jistič</t>
  </si>
  <si>
    <t>Ks</t>
  </si>
  <si>
    <t>LTN-10B-1 Jistič</t>
  </si>
  <si>
    <t>Spínaný zdroj napájecí 230 VAC/ 24 VDC/ 8A</t>
  </si>
  <si>
    <t>SS-30-120/DIN - 20-32 /12 VDC/ 2,5A spínaný DC/DC měnič na DIN lištu</t>
  </si>
  <si>
    <t>TL2003-08 DINO Svítidlo zářivkové s vypínačem 8W, IP 20</t>
  </si>
  <si>
    <t>Soklová zásuvka</t>
  </si>
  <si>
    <t>2,5A Řadová svornice</t>
  </si>
  <si>
    <t>PE 2,5 A Řadová svornice</t>
  </si>
  <si>
    <t>4 Řadová svornice pojistková</t>
  </si>
  <si>
    <t>kabelový žlab děrovaný</t>
  </si>
  <si>
    <t>CY 1 TM-BK CY 1 TM-BK KARTON 100M</t>
  </si>
  <si>
    <t>CY 1,5 Č-BK CY 1,5 Č-BK KARTON 100M</t>
  </si>
  <si>
    <t>CY 1,5 SM-BK CY 1,5 SM-BK KARTON 100M</t>
  </si>
  <si>
    <t>Ukončení vodičů 6 mm2</t>
  </si>
  <si>
    <t>Rozváděč DR2 (přelivový objekt) - celkem</t>
  </si>
  <si>
    <t>Rozváděč RM (stará armaturní komora) - plánovaná ČS - doplnění</t>
  </si>
  <si>
    <t>106/13,5  Vývodka kabelová kuželová Pg 13,5, šedá</t>
  </si>
  <si>
    <t>Rozváděč RM (stará armaturní komora) - plánovaná ČS - doplnění - celkem</t>
  </si>
  <si>
    <t>Specifikace dodávky - celkem</t>
  </si>
  <si>
    <t>Rozváděč DR2 (přítokový objekt)</t>
  </si>
  <si>
    <t>Dodávky - celkem</t>
  </si>
  <si>
    <t>Montážní materiál</t>
  </si>
  <si>
    <t>CYKY-J 3x1.5 , pevně</t>
  </si>
  <si>
    <t>Kabel UTP CAT5e</t>
  </si>
  <si>
    <t>TCEPKPFLE 1xN0,8 , pevně</t>
  </si>
  <si>
    <t>Univerzální FO kabel A/I-BH, gelový ,8x50/125,nek.prvky,FRNC, pevně</t>
  </si>
  <si>
    <t>Krabice s průchodkami IP44 hranatá 80x80x40</t>
  </si>
  <si>
    <t>Elektroinstalační kanál plastový 140x60 (2m)</t>
  </si>
  <si>
    <t>LV 24X22 LIŠTA VKLÁDACÍ (3m)</t>
  </si>
  <si>
    <t>KF 09090 TRUBKA KOPOFLEX 90</t>
  </si>
  <si>
    <t>Chránička optického kabelu BS</t>
  </si>
  <si>
    <t>4032 TRUBKA TUHÁ PVC 750N délka 2 m barva tmavě šedá</t>
  </si>
  <si>
    <t>HM 10 HMOŽDINKA 10</t>
  </si>
  <si>
    <t>Montážní materiá - celkem</t>
  </si>
  <si>
    <t>Čidla zabezpečení vstupu</t>
  </si>
  <si>
    <t>C-KY-0001R dotyková klávesnice, OLED display</t>
  </si>
  <si>
    <t>Čidla zabezpečení vstupu - celkem</t>
  </si>
  <si>
    <t>Demontáže</t>
  </si>
  <si>
    <t>Demontáž stávajícího ASŘ</t>
  </si>
  <si>
    <t>Demontáže - celkem</t>
  </si>
  <si>
    <t>Odvoz a likvidace</t>
  </si>
  <si>
    <t>Demontovaná instalace</t>
  </si>
  <si>
    <t>Odvoz a likvidace - celkem</t>
  </si>
  <si>
    <t>Dočasný provoz během výstavby MVE</t>
  </si>
  <si>
    <t>Přepojování pohonů a měření během výstavby</t>
  </si>
  <si>
    <t>Náhradní komunikace a řízení po dobu výstavby</t>
  </si>
  <si>
    <t>Přepojení signálů z telemetrické stanice v DR1 do DR2</t>
  </si>
  <si>
    <t>Dočasný provoz během výstavby MVE - celkem</t>
  </si>
  <si>
    <t>Služby</t>
  </si>
  <si>
    <t>Software telemetrické stanice</t>
  </si>
  <si>
    <t>Instalace, oživení a komplexní zkoušky</t>
  </si>
  <si>
    <t>Konfigurace dispečerského systému</t>
  </si>
  <si>
    <t>Inženýrská činnost</t>
  </si>
  <si>
    <t>Revize</t>
  </si>
  <si>
    <t>Dokumentace SP - 3 paré</t>
  </si>
  <si>
    <t>Služby - celkem</t>
  </si>
  <si>
    <t>Přepojení telemetrických signálů</t>
  </si>
  <si>
    <t>Napojení optických kabelů</t>
  </si>
  <si>
    <t>Připojení telemetrických signálů  - celkem</t>
  </si>
  <si>
    <t>Podružný materiál</t>
  </si>
  <si>
    <t>Elektromontáže - celkem</t>
  </si>
  <si>
    <t>Doprava a přesun</t>
  </si>
  <si>
    <t>Podíl přidružených výkonů</t>
  </si>
  <si>
    <t>Dodavatelská dokumentace</t>
  </si>
  <si>
    <t>Provozní vlivy</t>
  </si>
  <si>
    <t>Ostatní náklady - celkem</t>
  </si>
  <si>
    <t>Náklady celkem</t>
  </si>
  <si>
    <t>D.2.1 Technologické vystrojení MVE-strojní část</t>
  </si>
  <si>
    <t>D.2.1.3-5</t>
  </si>
  <si>
    <t>VDJ Krmelín vystrojení MVE</t>
  </si>
  <si>
    <t>Horizontální Francisova turbína sestávající z :</t>
  </si>
  <si>
    <t>Turbíny, průměr oběžného kola 311 mm</t>
  </si>
  <si>
    <t>regulace lopatek</t>
  </si>
  <si>
    <t>čidla turbíny</t>
  </si>
  <si>
    <t xml:space="preserve">ocelové savky </t>
  </si>
  <si>
    <t xml:space="preserve">Asynchronního generátoru </t>
  </si>
  <si>
    <t>elektrické části</t>
  </si>
  <si>
    <t>řídícího systému</t>
  </si>
  <si>
    <t>technologického designu a technické dokumentace</t>
  </si>
  <si>
    <t>dopravy na lokalitu</t>
  </si>
  <si>
    <t>montáž a uvedení do provozu</t>
  </si>
  <si>
    <t>Montážní vložka M20 pro pitnou vodu</t>
  </si>
  <si>
    <t>DN500 PN10</t>
  </si>
  <si>
    <t>VDJ Krmelín MVE - dodávka</t>
  </si>
  <si>
    <t>Ocelové koleno 18°, bez přírub, mat. ocel tř. 11</t>
  </si>
  <si>
    <t>Ocelové koleno 90°, bez přírub, patkové, mat. ocel tř. 11</t>
  </si>
  <si>
    <t>DN 500/400, délka 300 mm         (Ø 530 x Ø 426)</t>
  </si>
  <si>
    <t>Ocelová trubka, mat.  Ocel tř. 11</t>
  </si>
  <si>
    <t xml:space="preserve">Nátěry potrubí ( kartáčování + oprašování +1x základní + 2x vrchní nátěr ), 
tloušťka nátěru min. 200 mikronů </t>
  </si>
  <si>
    <t>Pomocný ocelový montážní a kotevní materiál tř. 11</t>
  </si>
  <si>
    <t>VDJ krmelín MVE - montážní materiál + montáž</t>
  </si>
  <si>
    <t>VDJ Krmelín MVE - celkem</t>
  </si>
  <si>
    <t>RE MVE</t>
  </si>
  <si>
    <t>OCEP skříň šířka 600mm, samostatně stojící s montážním panelem, vč. podstavce 200mm, příslušenství a prosklených dveří, IP54, 2ks bočnic 2000+400mm, horní víko 600+400mm, osazená v přítokovém objektu (aerace), tech. údaje a vystrojení viz příloha D.2.2.7</t>
  </si>
  <si>
    <t>Kompletační příslušenství skříně</t>
  </si>
  <si>
    <t>Jistič 3P, 250A, vyp. schopnost 25kA, řídící jednotka distribuční a selektivní, připojovací příslušenství</t>
  </si>
  <si>
    <t>Odpínač válcových pojistek 1P, 10x38, včetně válcových pojistkových  vložek 20A</t>
  </si>
  <si>
    <t>Odpínač válcových pojistek 3P, 10x38, včetně válcových pojistkových  vložek 2A</t>
  </si>
  <si>
    <t>jistič  vzduchový 10C1P, IP20</t>
  </si>
  <si>
    <t>jistič  vzduchový 6C1P, IP20</t>
  </si>
  <si>
    <t>zásuvka plastová jednonásobná s víčkem a kolíkem, IP54, Variant+, 16A/250V</t>
  </si>
  <si>
    <t>Svitidlo osvětlení skříně 18W, IP20</t>
  </si>
  <si>
    <t>Proudový transformátor 125/5A, 5VA, tř. př. 0,5% S + úřední cejch a protokol</t>
  </si>
  <si>
    <t>Řadový pojistkový odpínač trojpólový, vč. 9 ks nožových pojistek PNA1-3x250A, 3x125A, 3x35A</t>
  </si>
  <si>
    <t>Svodič přepětí trojpólový kombinovaný 1.a 2.stupeň, 330V/50Hz, ochranná úroveň 1,5kV max. výbojový proud 60kA, doba odezvy 100ns, dálková signalizace</t>
  </si>
  <si>
    <t>třífázový statický elektroměr - nepřímé měření x/5, elektronický programovatelný s datovým výstupem                                                  RS485 Modbus RTU  + úřední cejch a protokol</t>
  </si>
  <si>
    <t>Svorka řadová, vč. příslušenství pro vodiče do 2,5</t>
  </si>
  <si>
    <t>Montážní sestavení a kompletace rozváděče</t>
  </si>
  <si>
    <t>Rozváděč trafostanice - úpravy</t>
  </si>
  <si>
    <t>Výzbroj - příslušenství sestavy skříně, tech. údaje a vystrojení viz příloha D.2.2.9</t>
  </si>
  <si>
    <t>Nožová pojistková vložka 250A Gg</t>
  </si>
  <si>
    <t xml:space="preserve">Odpojení elektroměru a nové připojení 4-Q elektroměru dle podmínek ČEZ Distribuce a.s. </t>
  </si>
  <si>
    <t>HDO přijímač a oddělovací relé pro dálkové vypnutí generátoru MVE od sítě</t>
  </si>
  <si>
    <t xml:space="preserve">SET pro bezdrátový přenos signálu HDO </t>
  </si>
  <si>
    <t>Rozváděč RMS - úpravy</t>
  </si>
  <si>
    <t>Výzbroj - příslušenství sestavy skříně, tech. údaje a vystrojení viz příloha D.2.2.8</t>
  </si>
  <si>
    <t>Řadový pojistkový odpínač trojpólový, vč. 3 ks nožových pojistek PNA1-3x250A</t>
  </si>
  <si>
    <r>
      <t>Vodič pro vydrátování v rozváděči 35mm</t>
    </r>
    <r>
      <rPr>
        <vertAlign val="superscript"/>
        <sz val="8"/>
        <rFont val="Arial CE"/>
        <charset val="238"/>
      </rPr>
      <t>2</t>
    </r>
    <r>
      <rPr>
        <sz val="8"/>
        <rFont val="Arial CE"/>
        <family val="2"/>
        <charset val="238"/>
      </rPr>
      <t>, černý (hnědý)</t>
    </r>
  </si>
  <si>
    <t>Kabel  CYKY, 4x70</t>
  </si>
  <si>
    <t>Kabel  JYTY, 14x1</t>
  </si>
  <si>
    <t>Kabel  CYKY-J, 3x1,5</t>
  </si>
  <si>
    <t>vodič CYY 4 Z/Ž pospojování</t>
  </si>
  <si>
    <t>vodič CYY 6 Z/Ž pospojování</t>
  </si>
  <si>
    <t>vodič CYY 35 Z/Ž pospojování</t>
  </si>
  <si>
    <t>MVE elektrotechnická část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</si>
</sst>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_ ;\-#,##0\ "/>
  </numFmts>
  <fonts count="6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Helv"/>
    </font>
    <font>
      <sz val="8"/>
      <name val="Arial"/>
      <family val="2"/>
    </font>
    <font>
      <sz val="8"/>
      <name val="Arial CE"/>
      <charset val="238"/>
    </font>
    <font>
      <sz val="8"/>
      <name val="Arial"/>
      <family val="2"/>
      <charset val="238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vertAlign val="superscript"/>
      <sz val="8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</fills>
  <borders count="5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4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1" fillId="0" borderId="24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43" fillId="0" borderId="0" xfId="0" applyFont="1" applyAlignment="1">
      <alignment vertical="top"/>
    </xf>
    <xf numFmtId="0" fontId="41" fillId="5" borderId="31" xfId="0" applyFont="1" applyFill="1" applyBorder="1" applyAlignment="1">
      <alignment horizontal="center" vertical="top" wrapText="1"/>
    </xf>
    <xf numFmtId="0" fontId="41" fillId="5" borderId="32" xfId="0" applyFont="1" applyFill="1" applyBorder="1" applyAlignment="1">
      <alignment horizontal="left" vertical="top" wrapText="1"/>
    </xf>
    <xf numFmtId="0" fontId="41" fillId="5" borderId="32" xfId="0" applyFont="1" applyFill="1" applyBorder="1" applyAlignment="1">
      <alignment horizontal="center" vertical="top"/>
    </xf>
    <xf numFmtId="0" fontId="41" fillId="5" borderId="32" xfId="0" applyFont="1" applyFill="1" applyBorder="1" applyAlignment="1">
      <alignment horizontal="center" vertical="top" wrapText="1"/>
    </xf>
    <xf numFmtId="0" fontId="41" fillId="5" borderId="33" xfId="0" applyFont="1" applyFill="1" applyBorder="1" applyAlignment="1">
      <alignment horizontal="center" vertical="top" wrapText="1"/>
    </xf>
    <xf numFmtId="0" fontId="44" fillId="0" borderId="34" xfId="0" applyFont="1" applyBorder="1" applyAlignment="1">
      <alignment horizontal="center" vertical="top" wrapText="1"/>
    </xf>
    <xf numFmtId="0" fontId="44" fillId="0" borderId="35" xfId="0" applyFont="1" applyBorder="1" applyAlignment="1">
      <alignment horizontal="center" vertical="top" wrapText="1"/>
    </xf>
    <xf numFmtId="0" fontId="44" fillId="0" borderId="35" xfId="0" applyFont="1" applyBorder="1" applyAlignment="1">
      <alignment horizontal="center" vertical="top"/>
    </xf>
    <xf numFmtId="0" fontId="44" fillId="0" borderId="36" xfId="0" applyFont="1" applyBorder="1" applyAlignment="1">
      <alignment horizontal="center" vertical="top" wrapText="1"/>
    </xf>
    <xf numFmtId="0" fontId="44" fillId="0" borderId="37" xfId="0" applyFont="1" applyBorder="1" applyAlignment="1">
      <alignment horizontal="center" vertical="top"/>
    </xf>
    <xf numFmtId="0" fontId="43" fillId="0" borderId="38" xfId="0" applyFont="1" applyBorder="1" applyAlignment="1">
      <alignment horizontal="center" vertical="top" wrapText="1"/>
    </xf>
    <xf numFmtId="0" fontId="44" fillId="0" borderId="38" xfId="0" applyFont="1" applyBorder="1" applyAlignment="1">
      <alignment horizontal="center" vertical="top"/>
    </xf>
    <xf numFmtId="0" fontId="44" fillId="0" borderId="39" xfId="0" applyFont="1" applyBorder="1" applyAlignment="1">
      <alignment horizontal="center" vertical="top"/>
    </xf>
    <xf numFmtId="0" fontId="44" fillId="0" borderId="26" xfId="0" applyFont="1" applyBorder="1" applyAlignment="1">
      <alignment horizontal="center" vertical="top"/>
    </xf>
    <xf numFmtId="0" fontId="44" fillId="0" borderId="0" xfId="0" applyFont="1" applyAlignment="1">
      <alignment vertical="top" wrapText="1"/>
    </xf>
    <xf numFmtId="0" fontId="44" fillId="0" borderId="0" xfId="0" applyFont="1" applyAlignment="1">
      <alignment horizontal="center" vertical="top"/>
    </xf>
    <xf numFmtId="168" fontId="44" fillId="0" borderId="27" xfId="0" applyNumberFormat="1" applyFont="1" applyBorder="1" applyAlignment="1">
      <alignment horizontal="center" vertical="top"/>
    </xf>
    <xf numFmtId="168" fontId="44" fillId="0" borderId="0" xfId="0" applyNumberFormat="1" applyFont="1" applyAlignment="1">
      <alignment horizontal="center" vertical="top"/>
    </xf>
    <xf numFmtId="0" fontId="44" fillId="0" borderId="40" xfId="0" applyFont="1" applyBorder="1" applyAlignment="1">
      <alignment horizontal="center" vertical="top"/>
    </xf>
    <xf numFmtId="168" fontId="45" fillId="0" borderId="40" xfId="0" applyNumberFormat="1" applyFont="1" applyBorder="1" applyAlignment="1">
      <alignment horizontal="center" vertical="top"/>
    </xf>
    <xf numFmtId="0" fontId="45" fillId="0" borderId="0" xfId="0" applyFont="1" applyAlignment="1">
      <alignment vertical="top" wrapText="1"/>
    </xf>
    <xf numFmtId="0" fontId="44" fillId="0" borderId="0" xfId="0" applyFont="1" applyAlignment="1">
      <alignment horizontal="left" vertical="top" wrapText="1"/>
    </xf>
    <xf numFmtId="3" fontId="44" fillId="0" borderId="0" xfId="0" applyNumberFormat="1" applyFont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43" fillId="0" borderId="0" xfId="0" applyFont="1" applyAlignment="1">
      <alignment horizontal="left" vertical="top" wrapText="1"/>
    </xf>
    <xf numFmtId="0" fontId="45" fillId="0" borderId="0" xfId="0" applyFont="1" applyAlignment="1">
      <alignment horizontal="left" vertical="top" wrapText="1"/>
    </xf>
    <xf numFmtId="0" fontId="47" fillId="0" borderId="44" xfId="0" applyFont="1" applyBorder="1" applyAlignment="1">
      <alignment horizontal="center" vertical="center" wrapText="1"/>
    </xf>
    <xf numFmtId="0" fontId="47" fillId="0" borderId="45" xfId="0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 wrapText="1"/>
    </xf>
    <xf numFmtId="0" fontId="47" fillId="0" borderId="46" xfId="0" applyFont="1" applyBorder="1" applyAlignment="1">
      <alignment horizontal="center" vertical="center" wrapText="1"/>
    </xf>
    <xf numFmtId="0" fontId="48" fillId="0" borderId="31" xfId="0" applyFont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/>
    </xf>
    <xf numFmtId="0" fontId="48" fillId="0" borderId="32" xfId="0" applyFont="1" applyBorder="1" applyAlignment="1">
      <alignment vertical="top" wrapText="1"/>
    </xf>
    <xf numFmtId="0" fontId="48" fillId="0" borderId="32" xfId="0" applyFont="1" applyBorder="1" applyAlignment="1">
      <alignment horizontal="center"/>
    </xf>
    <xf numFmtId="3" fontId="48" fillId="0" borderId="32" xfId="0" applyNumberFormat="1" applyFont="1" applyBorder="1"/>
    <xf numFmtId="3" fontId="48" fillId="0" borderId="33" xfId="0" applyNumberFormat="1" applyFont="1" applyBorder="1"/>
    <xf numFmtId="0" fontId="48" fillId="0" borderId="34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/>
    </xf>
    <xf numFmtId="0" fontId="48" fillId="0" borderId="35" xfId="0" applyFont="1" applyBorder="1" applyAlignment="1">
      <alignment vertical="top" wrapText="1"/>
    </xf>
    <xf numFmtId="0" fontId="47" fillId="0" borderId="35" xfId="0" applyFont="1" applyBorder="1" applyAlignment="1">
      <alignment horizontal="center" vertical="center"/>
    </xf>
    <xf numFmtId="0" fontId="48" fillId="0" borderId="35" xfId="0" applyFont="1" applyBorder="1" applyAlignment="1">
      <alignment horizontal="center" vertical="top"/>
    </xf>
    <xf numFmtId="3" fontId="48" fillId="0" borderId="35" xfId="0" applyNumberFormat="1" applyFont="1" applyBorder="1" applyAlignment="1">
      <alignment horizontal="right" wrapText="1"/>
    </xf>
    <xf numFmtId="3" fontId="48" fillId="0" borderId="36" xfId="0" applyNumberFormat="1" applyFont="1" applyBorder="1"/>
    <xf numFmtId="0" fontId="48" fillId="0" borderId="35" xfId="0" applyFont="1" applyBorder="1" applyAlignment="1">
      <alignment horizontal="center"/>
    </xf>
    <xf numFmtId="3" fontId="48" fillId="0" borderId="35" xfId="0" applyNumberFormat="1" applyFont="1" applyBorder="1"/>
    <xf numFmtId="0" fontId="48" fillId="0" borderId="35" xfId="0" applyFont="1" applyBorder="1"/>
    <xf numFmtId="0" fontId="48" fillId="0" borderId="35" xfId="0" applyFont="1" applyBorder="1" applyAlignment="1">
      <alignment wrapText="1"/>
    </xf>
    <xf numFmtId="0" fontId="48" fillId="0" borderId="35" xfId="0" applyFont="1" applyBorder="1" applyAlignment="1">
      <alignment vertical="center" wrapText="1"/>
    </xf>
    <xf numFmtId="3" fontId="48" fillId="0" borderId="35" xfId="0" applyNumberFormat="1" applyFont="1" applyBorder="1" applyAlignment="1">
      <alignment vertical="center"/>
    </xf>
    <xf numFmtId="3" fontId="48" fillId="0" borderId="36" xfId="0" applyNumberFormat="1" applyFont="1" applyBorder="1" applyAlignment="1">
      <alignment vertical="center"/>
    </xf>
    <xf numFmtId="0" fontId="48" fillId="0" borderId="37" xfId="0" applyFont="1" applyBorder="1" applyAlignment="1">
      <alignment horizontal="center" vertical="center" wrapText="1"/>
    </xf>
    <xf numFmtId="0" fontId="48" fillId="0" borderId="38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/>
    </xf>
    <xf numFmtId="3" fontId="48" fillId="0" borderId="38" xfId="0" applyNumberFormat="1" applyFont="1" applyBorder="1" applyAlignment="1">
      <alignment horizontal="right" wrapText="1"/>
    </xf>
    <xf numFmtId="3" fontId="48" fillId="0" borderId="39" xfId="0" applyNumberFormat="1" applyFont="1" applyBorder="1"/>
    <xf numFmtId="0" fontId="51" fillId="0" borderId="32" xfId="0" applyFont="1" applyBorder="1" applyAlignment="1">
      <alignment vertical="center" wrapText="1"/>
    </xf>
    <xf numFmtId="0" fontId="51" fillId="0" borderId="32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3" fontId="51" fillId="0" borderId="33" xfId="0" applyNumberFormat="1" applyFont="1" applyBorder="1" applyAlignment="1">
      <alignment vertical="center"/>
    </xf>
    <xf numFmtId="0" fontId="50" fillId="0" borderId="0" xfId="0" applyFont="1"/>
    <xf numFmtId="0" fontId="50" fillId="0" borderId="35" xfId="0" applyFont="1" applyBorder="1" applyAlignment="1">
      <alignment horizontal="center" vertical="center"/>
    </xf>
    <xf numFmtId="0" fontId="51" fillId="0" borderId="35" xfId="0" applyFont="1" applyBorder="1" applyAlignment="1">
      <alignment vertical="top" wrapText="1"/>
    </xf>
    <xf numFmtId="0" fontId="44" fillId="0" borderId="35" xfId="0" applyFont="1" applyBorder="1" applyAlignment="1">
      <alignment horizontal="center"/>
    </xf>
    <xf numFmtId="0" fontId="51" fillId="0" borderId="35" xfId="0" applyFont="1" applyBorder="1" applyAlignment="1">
      <alignment horizontal="center"/>
    </xf>
    <xf numFmtId="3" fontId="51" fillId="0" borderId="35" xfId="0" applyNumberFormat="1" applyFont="1" applyBorder="1"/>
    <xf numFmtId="3" fontId="51" fillId="0" borderId="36" xfId="0" applyNumberFormat="1" applyFont="1" applyBorder="1"/>
    <xf numFmtId="0" fontId="44" fillId="0" borderId="35" xfId="0" applyFont="1" applyBorder="1" applyAlignment="1">
      <alignment vertical="center" wrapText="1"/>
    </xf>
    <xf numFmtId="0" fontId="51" fillId="0" borderId="35" xfId="0" applyFont="1" applyBorder="1" applyAlignment="1">
      <alignment horizontal="center" vertical="center"/>
    </xf>
    <xf numFmtId="0" fontId="44" fillId="0" borderId="35" xfId="0" applyFont="1" applyBorder="1" applyAlignment="1">
      <alignment horizontal="center" vertical="center" wrapText="1"/>
    </xf>
    <xf numFmtId="3" fontId="51" fillId="0" borderId="35" xfId="0" applyNumberFormat="1" applyFont="1" applyBorder="1" applyAlignment="1">
      <alignment vertical="center"/>
    </xf>
    <xf numFmtId="3" fontId="51" fillId="0" borderId="36" xfId="0" applyNumberFormat="1" applyFont="1" applyBorder="1" applyAlignment="1">
      <alignment vertical="center"/>
    </xf>
    <xf numFmtId="0" fontId="48" fillId="0" borderId="38" xfId="0" applyFont="1" applyBorder="1" applyAlignment="1">
      <alignment vertical="top" wrapText="1"/>
    </xf>
    <xf numFmtId="3" fontId="48" fillId="0" borderId="38" xfId="0" applyNumberFormat="1" applyFont="1" applyBorder="1" applyProtection="1">
      <protection locked="0" hidden="1"/>
    </xf>
    <xf numFmtId="0" fontId="52" fillId="0" borderId="32" xfId="0" applyFont="1" applyBorder="1" applyAlignment="1">
      <alignment horizontal="center" vertical="center"/>
    </xf>
    <xf numFmtId="0" fontId="52" fillId="0" borderId="35" xfId="0" applyFont="1" applyBorder="1" applyAlignment="1">
      <alignment horizontal="center" vertical="center"/>
    </xf>
    <xf numFmtId="3" fontId="48" fillId="0" borderId="38" xfId="0" applyNumberFormat="1" applyFont="1" applyBorder="1"/>
    <xf numFmtId="0" fontId="53" fillId="0" borderId="35" xfId="0" applyFont="1" applyBorder="1" applyAlignment="1">
      <alignment vertical="center" wrapText="1"/>
    </xf>
    <xf numFmtId="0" fontId="53" fillId="0" borderId="35" xfId="0" applyFont="1" applyBorder="1" applyAlignment="1">
      <alignment horizontal="center" vertical="center" wrapText="1"/>
    </xf>
    <xf numFmtId="0" fontId="53" fillId="0" borderId="35" xfId="0" applyFont="1" applyBorder="1" applyAlignment="1">
      <alignment horizontal="center"/>
    </xf>
    <xf numFmtId="49" fontId="48" fillId="0" borderId="32" xfId="0" applyNumberFormat="1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wrapText="1"/>
    </xf>
    <xf numFmtId="0" fontId="48" fillId="0" borderId="35" xfId="0" applyFont="1" applyBorder="1" applyAlignment="1">
      <alignment vertical="center"/>
    </xf>
    <xf numFmtId="0" fontId="48" fillId="0" borderId="47" xfId="0" applyFont="1" applyBorder="1" applyAlignment="1">
      <alignment horizontal="center" vertical="center" wrapText="1"/>
    </xf>
    <xf numFmtId="49" fontId="48" fillId="0" borderId="48" xfId="0" applyNumberFormat="1" applyFont="1" applyBorder="1" applyAlignment="1">
      <alignment horizontal="center" vertical="center" wrapText="1"/>
    </xf>
    <xf numFmtId="0" fontId="48" fillId="0" borderId="48" xfId="0" applyFont="1" applyBorder="1" applyAlignment="1">
      <alignment vertical="top" wrapText="1"/>
    </xf>
    <xf numFmtId="0" fontId="48" fillId="0" borderId="48" xfId="0" applyFont="1" applyBorder="1" applyAlignment="1">
      <alignment horizontal="center"/>
    </xf>
    <xf numFmtId="3" fontId="48" fillId="0" borderId="48" xfId="0" applyNumberFormat="1" applyFont="1" applyBorder="1"/>
    <xf numFmtId="3" fontId="48" fillId="0" borderId="49" xfId="0" applyNumberFormat="1" applyFont="1" applyBorder="1"/>
    <xf numFmtId="0" fontId="48" fillId="0" borderId="44" xfId="0" applyFont="1" applyBorder="1" applyAlignment="1">
      <alignment horizontal="center" vertical="center" wrapText="1"/>
    </xf>
    <xf numFmtId="0" fontId="48" fillId="0" borderId="45" xfId="0" applyFont="1" applyBorder="1"/>
    <xf numFmtId="0" fontId="47" fillId="0" borderId="45" xfId="0" applyFont="1" applyBorder="1" applyAlignment="1">
      <alignment horizontal="center"/>
    </xf>
    <xf numFmtId="3" fontId="48" fillId="0" borderId="45" xfId="0" applyNumberFormat="1" applyFont="1" applyBorder="1" applyProtection="1">
      <protection locked="0" hidden="1"/>
    </xf>
    <xf numFmtId="3" fontId="47" fillId="0" borderId="46" xfId="0" applyNumberFormat="1" applyFont="1" applyBorder="1"/>
    <xf numFmtId="0" fontId="0" fillId="0" borderId="0" xfId="0" applyAlignment="1">
      <alignment horizontal="center" vertical="center"/>
    </xf>
    <xf numFmtId="0" fontId="48" fillId="0" borderId="35" xfId="0" applyFont="1" applyBorder="1" applyAlignment="1">
      <alignment horizontal="center" vertical="center" wrapText="1"/>
    </xf>
    <xf numFmtId="0" fontId="52" fillId="0" borderId="0" xfId="0" applyFont="1"/>
    <xf numFmtId="0" fontId="48" fillId="0" borderId="32" xfId="0" applyFont="1" applyBorder="1" applyAlignment="1">
      <alignment vertical="center" wrapText="1"/>
    </xf>
    <xf numFmtId="3" fontId="48" fillId="0" borderId="32" xfId="0" applyNumberFormat="1" applyFont="1" applyBorder="1" applyAlignment="1">
      <alignment vertical="center"/>
    </xf>
    <xf numFmtId="3" fontId="48" fillId="0" borderId="33" xfId="0" applyNumberFormat="1" applyFont="1" applyBorder="1" applyAlignment="1">
      <alignment vertical="center"/>
    </xf>
    <xf numFmtId="0" fontId="48" fillId="0" borderId="50" xfId="0" applyFont="1" applyBorder="1" applyAlignment="1">
      <alignment horizontal="center" vertical="center"/>
    </xf>
    <xf numFmtId="0" fontId="51" fillId="0" borderId="35" xfId="0" applyFont="1" applyBorder="1" applyAlignment="1">
      <alignment vertical="center" wrapText="1"/>
    </xf>
    <xf numFmtId="0" fontId="44" fillId="0" borderId="35" xfId="0" applyFont="1" applyBorder="1" applyAlignment="1">
      <alignment horizontal="center" vertical="center"/>
    </xf>
    <xf numFmtId="0" fontId="54" fillId="0" borderId="35" xfId="0" applyFont="1" applyBorder="1" applyAlignment="1">
      <alignment horizontal="center" vertical="center"/>
    </xf>
    <xf numFmtId="0" fontId="55" fillId="0" borderId="38" xfId="0" applyFont="1" applyBorder="1" applyAlignment="1">
      <alignment vertical="center" wrapText="1"/>
    </xf>
    <xf numFmtId="0" fontId="53" fillId="0" borderId="38" xfId="0" applyFont="1" applyBorder="1" applyAlignment="1">
      <alignment horizontal="center" vertical="center" wrapText="1"/>
    </xf>
    <xf numFmtId="3" fontId="48" fillId="0" borderId="38" xfId="0" applyNumberFormat="1" applyFont="1" applyBorder="1" applyAlignment="1">
      <alignment vertical="center"/>
    </xf>
    <xf numFmtId="3" fontId="48" fillId="0" borderId="39" xfId="0" applyNumberFormat="1" applyFont="1" applyBorder="1" applyAlignment="1">
      <alignment vertical="center"/>
    </xf>
    <xf numFmtId="0" fontId="48" fillId="0" borderId="32" xfId="0" applyFont="1" applyBorder="1"/>
    <xf numFmtId="0" fontId="53" fillId="0" borderId="32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left"/>
    </xf>
    <xf numFmtId="3" fontId="48" fillId="0" borderId="35" xfId="0" applyNumberFormat="1" applyFont="1" applyBorder="1" applyAlignment="1">
      <alignment horizontal="center"/>
    </xf>
    <xf numFmtId="49" fontId="48" fillId="0" borderId="48" xfId="0" applyNumberFormat="1" applyFont="1" applyBorder="1" applyAlignment="1">
      <alignment vertical="center" wrapText="1"/>
    </xf>
    <xf numFmtId="3" fontId="0" fillId="0" borderId="0" xfId="0" applyNumberFormat="1"/>
    <xf numFmtId="49" fontId="56" fillId="6" borderId="52" xfId="0" applyNumberFormat="1" applyFont="1" applyFill="1" applyBorder="1" applyAlignment="1">
      <alignment horizontal="left"/>
    </xf>
    <xf numFmtId="4" fontId="56" fillId="6" borderId="52" xfId="0" applyNumberFormat="1" applyFont="1" applyFill="1" applyBorder="1" applyAlignment="1">
      <alignment horizontal="left"/>
    </xf>
    <xf numFmtId="49" fontId="57" fillId="7" borderId="52" xfId="0" applyNumberFormat="1" applyFont="1" applyFill="1" applyBorder="1" applyAlignment="1">
      <alignment horizontal="left"/>
    </xf>
    <xf numFmtId="4" fontId="57" fillId="7" borderId="52" xfId="0" applyNumberFormat="1" applyFont="1" applyFill="1" applyBorder="1" applyAlignment="1">
      <alignment horizontal="right"/>
    </xf>
    <xf numFmtId="49" fontId="58" fillId="8" borderId="52" xfId="0" applyNumberFormat="1" applyFont="1" applyFill="1" applyBorder="1" applyAlignment="1">
      <alignment horizontal="left"/>
    </xf>
    <xf numFmtId="4" fontId="58" fillId="8" borderId="52" xfId="0" applyNumberFormat="1" applyFont="1" applyFill="1" applyBorder="1" applyAlignment="1">
      <alignment horizontal="right"/>
    </xf>
    <xf numFmtId="49" fontId="56" fillId="9" borderId="52" xfId="0" applyNumberFormat="1" applyFont="1" applyFill="1" applyBorder="1" applyAlignment="1">
      <alignment horizontal="left"/>
    </xf>
    <xf numFmtId="4" fontId="56" fillId="9" borderId="52" xfId="0" applyNumberFormat="1" applyFont="1" applyFill="1" applyBorder="1" applyAlignment="1">
      <alignment horizontal="right"/>
    </xf>
    <xf numFmtId="49" fontId="56" fillId="9" borderId="52" xfId="0" applyNumberFormat="1" applyFont="1" applyFill="1" applyBorder="1" applyAlignment="1">
      <alignment horizontal="left" wrapText="1"/>
    </xf>
    <xf numFmtId="49" fontId="0" fillId="0" borderId="0" xfId="0" applyNumberFormat="1"/>
    <xf numFmtId="4" fontId="0" fillId="0" borderId="0" xfId="0" applyNumberFormat="1"/>
    <xf numFmtId="3" fontId="57" fillId="7" borderId="52" xfId="0" applyNumberFormat="1" applyFont="1" applyFill="1" applyBorder="1" applyAlignment="1">
      <alignment horizontal="right"/>
    </xf>
    <xf numFmtId="0" fontId="0" fillId="0" borderId="27" xfId="0" applyBorder="1" applyAlignment="1">
      <alignment horizontal="center" vertical="top"/>
    </xf>
    <xf numFmtId="0" fontId="55" fillId="0" borderId="35" xfId="0" applyFont="1" applyBorder="1" applyAlignment="1">
      <alignment horizontal="center"/>
    </xf>
    <xf numFmtId="3" fontId="48" fillId="0" borderId="35" xfId="0" applyNumberFormat="1" applyFont="1" applyBorder="1" applyAlignment="1">
      <alignment horizontal="right" vertical="center" wrapText="1"/>
    </xf>
    <xf numFmtId="3" fontId="48" fillId="0" borderId="35" xfId="0" applyNumberFormat="1" applyFont="1" applyBorder="1" applyAlignment="1">
      <alignment wrapText="1"/>
    </xf>
    <xf numFmtId="0" fontId="55" fillId="0" borderId="38" xfId="0" applyFont="1" applyBorder="1" applyAlignment="1">
      <alignment horizontal="center"/>
    </xf>
    <xf numFmtId="3" fontId="48" fillId="0" borderId="38" xfId="0" applyNumberFormat="1" applyFont="1" applyBorder="1" applyAlignment="1">
      <alignment wrapText="1"/>
    </xf>
    <xf numFmtId="0" fontId="55" fillId="0" borderId="32" xfId="0" applyFont="1" applyBorder="1" applyAlignment="1">
      <alignment horizontal="center"/>
    </xf>
    <xf numFmtId="0" fontId="48" fillId="0" borderId="32" xfId="0" applyFont="1" applyBorder="1" applyAlignment="1">
      <alignment horizontal="center" vertical="top"/>
    </xf>
    <xf numFmtId="0" fontId="48" fillId="0" borderId="50" xfId="0" applyFont="1" applyBorder="1" applyAlignment="1">
      <alignment vertical="top" wrapText="1"/>
    </xf>
    <xf numFmtId="0" fontId="55" fillId="0" borderId="50" xfId="0" applyFont="1" applyBorder="1" applyAlignment="1">
      <alignment horizontal="center"/>
    </xf>
    <xf numFmtId="3" fontId="48" fillId="0" borderId="50" xfId="0" applyNumberFormat="1" applyFont="1" applyBorder="1" applyAlignment="1">
      <alignment horizontal="right" vertical="center" wrapText="1"/>
    </xf>
    <xf numFmtId="0" fontId="48" fillId="0" borderId="55" xfId="0" applyFont="1" applyBorder="1" applyAlignment="1">
      <alignment horizontal="center" vertical="center" wrapText="1"/>
    </xf>
    <xf numFmtId="0" fontId="53" fillId="0" borderId="32" xfId="0" applyFont="1" applyBorder="1" applyAlignment="1">
      <alignment vertical="center" wrapText="1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0" fontId="23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3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5" fillId="0" borderId="41" xfId="0" applyFont="1" applyBorder="1" applyAlignment="1">
      <alignment horizontal="justify" vertical="top" wrapText="1"/>
    </xf>
    <xf numFmtId="0" fontId="45" fillId="0" borderId="42" xfId="0" applyFont="1" applyBorder="1" applyAlignment="1">
      <alignment horizontal="justify" vertical="top" wrapText="1"/>
    </xf>
    <xf numFmtId="0" fontId="45" fillId="0" borderId="43" xfId="0" applyFont="1" applyBorder="1" applyAlignment="1">
      <alignment horizontal="justify" vertical="top" wrapText="1"/>
    </xf>
    <xf numFmtId="49" fontId="40" fillId="0" borderId="23" xfId="0" applyNumberFormat="1" applyFont="1" applyBorder="1" applyAlignment="1">
      <alignment horizontal="center" vertical="top"/>
    </xf>
    <xf numFmtId="49" fontId="42" fillId="0" borderId="26" xfId="0" applyNumberFormat="1" applyFont="1" applyBorder="1" applyAlignment="1">
      <alignment horizontal="center" vertical="top"/>
    </xf>
    <xf numFmtId="49" fontId="42" fillId="0" borderId="28" xfId="0" applyNumberFormat="1" applyFont="1" applyBorder="1" applyAlignment="1">
      <alignment horizontal="center" vertical="top"/>
    </xf>
    <xf numFmtId="0" fontId="0" fillId="0" borderId="24" xfId="0" applyBorder="1" applyAlignment="1">
      <alignment horizontal="right" vertical="top"/>
    </xf>
    <xf numFmtId="0" fontId="0" fillId="0" borderId="24" xfId="0" applyBorder="1" applyAlignment="1">
      <alignment vertical="top"/>
    </xf>
    <xf numFmtId="0" fontId="0" fillId="0" borderId="24" xfId="0" applyBorder="1" applyAlignment="1">
      <alignment horizontal="left" vertical="top" indent="1"/>
    </xf>
    <xf numFmtId="0" fontId="0" fillId="0" borderId="25" xfId="0" applyBorder="1" applyAlignment="1">
      <alignment horizontal="left" vertical="top" indent="1"/>
    </xf>
    <xf numFmtId="0" fontId="0" fillId="0" borderId="0" xfId="0" applyAlignment="1">
      <alignment horizontal="left" vertical="top" indent="1"/>
    </xf>
    <xf numFmtId="0" fontId="0" fillId="0" borderId="27" xfId="0" applyBorder="1" applyAlignment="1">
      <alignment horizontal="left" vertical="top" indent="1"/>
    </xf>
    <xf numFmtId="0" fontId="0" fillId="0" borderId="29" xfId="0" applyBorder="1" applyAlignment="1">
      <alignment horizontal="left" vertical="top" indent="1"/>
    </xf>
    <xf numFmtId="0" fontId="0" fillId="0" borderId="30" xfId="0" applyBorder="1" applyAlignment="1">
      <alignment horizontal="left" vertical="top" indent="1"/>
    </xf>
    <xf numFmtId="0" fontId="41" fillId="0" borderId="0" xfId="0" applyFont="1" applyAlignment="1">
      <alignment horizontal="left" vertical="top" indent="1"/>
    </xf>
    <xf numFmtId="0" fontId="43" fillId="0" borderId="0" xfId="0" applyFont="1" applyAlignment="1">
      <alignment vertical="top"/>
    </xf>
    <xf numFmtId="0" fontId="43" fillId="0" borderId="29" xfId="0" applyFont="1" applyBorder="1" applyAlignment="1">
      <alignment horizontal="left" vertical="top" indent="1"/>
    </xf>
    <xf numFmtId="0" fontId="43" fillId="0" borderId="29" xfId="0" applyFont="1" applyBorder="1" applyAlignment="1">
      <alignment vertical="top"/>
    </xf>
    <xf numFmtId="0" fontId="45" fillId="0" borderId="41" xfId="0" applyFont="1" applyBorder="1" applyAlignment="1">
      <alignment vertical="top" wrapText="1"/>
    </xf>
    <xf numFmtId="0" fontId="45" fillId="0" borderId="42" xfId="0" applyFont="1" applyBorder="1" applyAlignment="1">
      <alignment vertical="top" wrapText="1"/>
    </xf>
    <xf numFmtId="0" fontId="45" fillId="0" borderId="43" xfId="0" applyFont="1" applyBorder="1" applyAlignment="1">
      <alignment vertical="top" wrapText="1"/>
    </xf>
    <xf numFmtId="0" fontId="45" fillId="0" borderId="41" xfId="0" applyFont="1" applyBorder="1" applyAlignment="1">
      <alignment vertical="top"/>
    </xf>
    <xf numFmtId="0" fontId="45" fillId="0" borderId="42" xfId="0" applyFont="1" applyBorder="1" applyAlignment="1">
      <alignment vertical="top"/>
    </xf>
    <xf numFmtId="0" fontId="45" fillId="0" borderId="43" xfId="0" applyFont="1" applyBorder="1" applyAlignment="1">
      <alignment vertical="top"/>
    </xf>
    <xf numFmtId="0" fontId="48" fillId="0" borderId="32" xfId="0" applyFont="1" applyBorder="1" applyAlignment="1">
      <alignment horizontal="center" vertical="center"/>
    </xf>
    <xf numFmtId="0" fontId="48" fillId="0" borderId="35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50" fillId="0" borderId="32" xfId="0" applyFont="1" applyBorder="1" applyAlignment="1">
      <alignment horizontal="center" vertical="center"/>
    </xf>
    <xf numFmtId="0" fontId="50" fillId="0" borderId="35" xfId="0" applyFont="1" applyBorder="1" applyAlignment="1">
      <alignment horizontal="center" vertical="center"/>
    </xf>
    <xf numFmtId="0" fontId="50" fillId="0" borderId="38" xfId="0" applyFont="1" applyBorder="1" applyAlignment="1">
      <alignment horizontal="center" vertical="center"/>
    </xf>
    <xf numFmtId="49" fontId="48" fillId="0" borderId="32" xfId="0" applyNumberFormat="1" applyFont="1" applyBorder="1" applyAlignment="1">
      <alignment horizontal="center" vertical="center"/>
    </xf>
    <xf numFmtId="49" fontId="48" fillId="0" borderId="35" xfId="0" applyNumberFormat="1" applyFont="1" applyBorder="1" applyAlignment="1">
      <alignment horizontal="center" vertical="center"/>
    </xf>
    <xf numFmtId="49" fontId="48" fillId="0" borderId="38" xfId="0" applyNumberFormat="1" applyFont="1" applyBorder="1" applyAlignment="1">
      <alignment horizontal="center" vertical="center"/>
    </xf>
    <xf numFmtId="49" fontId="48" fillId="0" borderId="32" xfId="0" applyNumberFormat="1" applyFont="1" applyBorder="1" applyAlignment="1">
      <alignment horizontal="center" vertical="center" wrapText="1"/>
    </xf>
    <xf numFmtId="49" fontId="48" fillId="0" borderId="35" xfId="0" applyNumberFormat="1" applyFont="1" applyBorder="1" applyAlignment="1">
      <alignment horizontal="center" vertical="center" wrapText="1"/>
    </xf>
    <xf numFmtId="49" fontId="48" fillId="0" borderId="38" xfId="0" applyNumberFormat="1" applyFont="1" applyBorder="1" applyAlignment="1">
      <alignment horizontal="center" vertical="center" wrapText="1"/>
    </xf>
    <xf numFmtId="0" fontId="48" fillId="0" borderId="50" xfId="0" applyFont="1" applyBorder="1" applyAlignment="1">
      <alignment horizontal="center" vertical="center"/>
    </xf>
    <xf numFmtId="0" fontId="48" fillId="0" borderId="51" xfId="0" applyFont="1" applyBorder="1" applyAlignment="1">
      <alignment horizontal="center" vertical="center"/>
    </xf>
    <xf numFmtId="0" fontId="48" fillId="0" borderId="53" xfId="0" applyFont="1" applyBorder="1" applyAlignment="1">
      <alignment horizontal="center" vertical="center" wrapText="1"/>
    </xf>
    <xf numFmtId="0" fontId="48" fillId="0" borderId="54" xfId="0" applyFont="1" applyBorder="1" applyAlignment="1">
      <alignment horizontal="center" vertical="center" wrapText="1"/>
    </xf>
    <xf numFmtId="0" fontId="48" fillId="0" borderId="56" xfId="0" applyFont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8" fillId="0" borderId="38" xfId="0" applyFont="1" applyBorder="1" applyAlignment="1">
      <alignment horizontal="center" vertical="center" wrapText="1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13"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workbookViewId="0">
      <selection activeCell="BE97" sqref="BE9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430"/>
      <c r="AS2" s="430"/>
      <c r="AT2" s="430"/>
      <c r="AU2" s="430"/>
      <c r="AV2" s="430"/>
      <c r="AW2" s="430"/>
      <c r="AX2" s="430"/>
      <c r="AY2" s="430"/>
      <c r="AZ2" s="430"/>
      <c r="BA2" s="430"/>
      <c r="BB2" s="430"/>
      <c r="BC2" s="430"/>
      <c r="BD2" s="430"/>
      <c r="BE2" s="430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350" t="s">
        <v>14</v>
      </c>
      <c r="L5" s="430"/>
      <c r="M5" s="430"/>
      <c r="N5" s="430"/>
      <c r="O5" s="430"/>
      <c r="P5" s="430"/>
      <c r="Q5" s="430"/>
      <c r="R5" s="430"/>
      <c r="S5" s="430"/>
      <c r="T5" s="430"/>
      <c r="U5" s="430"/>
      <c r="V5" s="430"/>
      <c r="W5" s="430"/>
      <c r="X5" s="430"/>
      <c r="Y5" s="430"/>
      <c r="Z5" s="430"/>
      <c r="AA5" s="430"/>
      <c r="AB5" s="430"/>
      <c r="AC5" s="430"/>
      <c r="AD5" s="430"/>
      <c r="AE5" s="430"/>
      <c r="AF5" s="430"/>
      <c r="AG5" s="430"/>
      <c r="AH5" s="430"/>
      <c r="AI5" s="430"/>
      <c r="AJ5" s="430"/>
      <c r="AK5" s="430"/>
      <c r="AL5" s="430"/>
      <c r="AM5" s="430"/>
      <c r="AN5" s="430"/>
      <c r="AO5" s="430"/>
      <c r="AR5" s="20"/>
      <c r="BE5" s="368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351" t="s">
        <v>17</v>
      </c>
      <c r="L6" s="430"/>
      <c r="M6" s="430"/>
      <c r="N6" s="430"/>
      <c r="O6" s="430"/>
      <c r="P6" s="430"/>
      <c r="Q6" s="430"/>
      <c r="R6" s="430"/>
      <c r="S6" s="430"/>
      <c r="T6" s="430"/>
      <c r="U6" s="430"/>
      <c r="V6" s="430"/>
      <c r="W6" s="430"/>
      <c r="X6" s="430"/>
      <c r="Y6" s="430"/>
      <c r="Z6" s="430"/>
      <c r="AA6" s="430"/>
      <c r="AB6" s="430"/>
      <c r="AC6" s="430"/>
      <c r="AD6" s="430"/>
      <c r="AE6" s="430"/>
      <c r="AF6" s="430"/>
      <c r="AG6" s="430"/>
      <c r="AH6" s="430"/>
      <c r="AI6" s="430"/>
      <c r="AJ6" s="430"/>
      <c r="AK6" s="430"/>
      <c r="AL6" s="430"/>
      <c r="AM6" s="430"/>
      <c r="AN6" s="430"/>
      <c r="AO6" s="430"/>
      <c r="AR6" s="20"/>
      <c r="BE6" s="369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369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369"/>
      <c r="BS8" s="17" t="s">
        <v>6</v>
      </c>
    </row>
    <row r="9" spans="1:74" ht="14.45" customHeight="1">
      <c r="B9" s="20"/>
      <c r="AR9" s="20"/>
      <c r="BE9" s="369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369"/>
      <c r="BS10" s="17" t="s">
        <v>6</v>
      </c>
    </row>
    <row r="11" spans="1:74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369"/>
      <c r="BS11" s="17" t="s">
        <v>6</v>
      </c>
    </row>
    <row r="12" spans="1:74" ht="6.95" customHeight="1">
      <c r="B12" s="20"/>
      <c r="AR12" s="20"/>
      <c r="BE12" s="369"/>
      <c r="BS12" s="17" t="s">
        <v>6</v>
      </c>
    </row>
    <row r="13" spans="1:74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369"/>
      <c r="BS13" s="17" t="s">
        <v>6</v>
      </c>
    </row>
    <row r="14" spans="1:74" ht="12.75">
      <c r="B14" s="20"/>
      <c r="E14" s="352" t="s">
        <v>28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27" t="s">
        <v>26</v>
      </c>
      <c r="AN14" s="29" t="s">
        <v>28</v>
      </c>
      <c r="AR14" s="20"/>
      <c r="BE14" s="369"/>
      <c r="BS14" s="17" t="s">
        <v>6</v>
      </c>
    </row>
    <row r="15" spans="1:74" ht="6.95" customHeight="1">
      <c r="B15" s="20"/>
      <c r="AR15" s="20"/>
      <c r="BE15" s="369"/>
      <c r="BS15" s="17" t="s">
        <v>4</v>
      </c>
    </row>
    <row r="16" spans="1:74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369"/>
      <c r="BS16" s="17" t="s">
        <v>4</v>
      </c>
    </row>
    <row r="17" spans="2:7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369"/>
      <c r="BS17" s="17" t="s">
        <v>30</v>
      </c>
    </row>
    <row r="18" spans="2:71" ht="6.95" customHeight="1">
      <c r="B18" s="20"/>
      <c r="AR18" s="20"/>
      <c r="BE18" s="369"/>
      <c r="BS18" s="17" t="s">
        <v>6</v>
      </c>
    </row>
    <row r="19" spans="2:7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369"/>
      <c r="BS19" s="17" t="s">
        <v>6</v>
      </c>
    </row>
    <row r="20" spans="2:7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369"/>
      <c r="BS20" s="17" t="s">
        <v>30</v>
      </c>
    </row>
    <row r="21" spans="2:71" ht="6.95" customHeight="1">
      <c r="B21" s="20"/>
      <c r="AR21" s="20"/>
      <c r="BE21" s="369"/>
    </row>
    <row r="22" spans="2:71" ht="12" customHeight="1">
      <c r="B22" s="20"/>
      <c r="D22" s="27" t="s">
        <v>32</v>
      </c>
      <c r="AR22" s="20"/>
      <c r="BE22" s="369"/>
    </row>
    <row r="23" spans="2:71" ht="16.5" customHeight="1">
      <c r="B23" s="20"/>
      <c r="E23" s="354" t="s">
        <v>1</v>
      </c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4"/>
      <c r="AN23" s="354"/>
      <c r="AR23" s="20"/>
      <c r="BE23" s="369"/>
    </row>
    <row r="24" spans="2:71" ht="6.95" customHeight="1">
      <c r="B24" s="20"/>
      <c r="AR24" s="20"/>
      <c r="BE24" s="369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69"/>
    </row>
    <row r="26" spans="2:71" s="1" customFormat="1" ht="25.9" customHeight="1">
      <c r="B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5">
        <f>ROUND(AG94,2)</f>
        <v>0</v>
      </c>
      <c r="AL26" s="356"/>
      <c r="AM26" s="356"/>
      <c r="AN26" s="356"/>
      <c r="AO26" s="356"/>
      <c r="AR26" s="32"/>
      <c r="BE26" s="369"/>
    </row>
    <row r="27" spans="2:71" s="1" customFormat="1" ht="6.95" customHeight="1">
      <c r="B27" s="32"/>
      <c r="AR27" s="32"/>
      <c r="BE27" s="369"/>
    </row>
    <row r="28" spans="2:71" s="1" customFormat="1" ht="12.75">
      <c r="B28" s="32"/>
      <c r="L28" s="346" t="s">
        <v>34</v>
      </c>
      <c r="M28" s="346"/>
      <c r="N28" s="346"/>
      <c r="O28" s="346"/>
      <c r="P28" s="346"/>
      <c r="W28" s="346" t="s">
        <v>35</v>
      </c>
      <c r="X28" s="346"/>
      <c r="Y28" s="346"/>
      <c r="Z28" s="346"/>
      <c r="AA28" s="346"/>
      <c r="AB28" s="346"/>
      <c r="AC28" s="346"/>
      <c r="AD28" s="346"/>
      <c r="AE28" s="346"/>
      <c r="AK28" s="346" t="s">
        <v>36</v>
      </c>
      <c r="AL28" s="346"/>
      <c r="AM28" s="346"/>
      <c r="AN28" s="346"/>
      <c r="AO28" s="346"/>
      <c r="AR28" s="32"/>
      <c r="BE28" s="369"/>
    </row>
    <row r="29" spans="2:71" s="2" customFormat="1" ht="14.45" customHeight="1">
      <c r="B29" s="36"/>
      <c r="D29" s="27" t="s">
        <v>37</v>
      </c>
      <c r="F29" s="27" t="s">
        <v>38</v>
      </c>
      <c r="L29" s="349">
        <v>0.21</v>
      </c>
      <c r="M29" s="348"/>
      <c r="N29" s="348"/>
      <c r="O29" s="348"/>
      <c r="P29" s="348"/>
      <c r="W29" s="347">
        <f>ROUND(AZ94, 2)</f>
        <v>0</v>
      </c>
      <c r="X29" s="348"/>
      <c r="Y29" s="348"/>
      <c r="Z29" s="348"/>
      <c r="AA29" s="348"/>
      <c r="AB29" s="348"/>
      <c r="AC29" s="348"/>
      <c r="AD29" s="348"/>
      <c r="AE29" s="348"/>
      <c r="AK29" s="347">
        <f>ROUND(AV94, 2)</f>
        <v>0</v>
      </c>
      <c r="AL29" s="348"/>
      <c r="AM29" s="348"/>
      <c r="AN29" s="348"/>
      <c r="AO29" s="348"/>
      <c r="AR29" s="36"/>
      <c r="BE29" s="370"/>
    </row>
    <row r="30" spans="2:71" s="2" customFormat="1" ht="14.45" customHeight="1">
      <c r="B30" s="36"/>
      <c r="F30" s="27" t="s">
        <v>39</v>
      </c>
      <c r="L30" s="349">
        <v>0.12</v>
      </c>
      <c r="M30" s="348"/>
      <c r="N30" s="348"/>
      <c r="O30" s="348"/>
      <c r="P30" s="348"/>
      <c r="W30" s="347">
        <f>ROUND(BA94, 2)</f>
        <v>0</v>
      </c>
      <c r="X30" s="348"/>
      <c r="Y30" s="348"/>
      <c r="Z30" s="348"/>
      <c r="AA30" s="348"/>
      <c r="AB30" s="348"/>
      <c r="AC30" s="348"/>
      <c r="AD30" s="348"/>
      <c r="AE30" s="348"/>
      <c r="AK30" s="347">
        <f>ROUND(AW94, 2)</f>
        <v>0</v>
      </c>
      <c r="AL30" s="348"/>
      <c r="AM30" s="348"/>
      <c r="AN30" s="348"/>
      <c r="AO30" s="348"/>
      <c r="AR30" s="36"/>
      <c r="BE30" s="370"/>
    </row>
    <row r="31" spans="2:71" s="2" customFormat="1" ht="14.45" hidden="1" customHeight="1">
      <c r="B31" s="36"/>
      <c r="F31" s="27" t="s">
        <v>40</v>
      </c>
      <c r="L31" s="349">
        <v>0.21</v>
      </c>
      <c r="M31" s="348"/>
      <c r="N31" s="348"/>
      <c r="O31" s="348"/>
      <c r="P31" s="348"/>
      <c r="W31" s="347">
        <f>ROUND(BB94, 2)</f>
        <v>0</v>
      </c>
      <c r="X31" s="348"/>
      <c r="Y31" s="348"/>
      <c r="Z31" s="348"/>
      <c r="AA31" s="348"/>
      <c r="AB31" s="348"/>
      <c r="AC31" s="348"/>
      <c r="AD31" s="348"/>
      <c r="AE31" s="348"/>
      <c r="AK31" s="347">
        <v>0</v>
      </c>
      <c r="AL31" s="348"/>
      <c r="AM31" s="348"/>
      <c r="AN31" s="348"/>
      <c r="AO31" s="348"/>
      <c r="AR31" s="36"/>
      <c r="BE31" s="370"/>
    </row>
    <row r="32" spans="2:71" s="2" customFormat="1" ht="14.45" hidden="1" customHeight="1">
      <c r="B32" s="36"/>
      <c r="F32" s="27" t="s">
        <v>41</v>
      </c>
      <c r="L32" s="349">
        <v>0.12</v>
      </c>
      <c r="M32" s="348"/>
      <c r="N32" s="348"/>
      <c r="O32" s="348"/>
      <c r="P32" s="348"/>
      <c r="W32" s="347">
        <f>ROUND(BC94, 2)</f>
        <v>0</v>
      </c>
      <c r="X32" s="348"/>
      <c r="Y32" s="348"/>
      <c r="Z32" s="348"/>
      <c r="AA32" s="348"/>
      <c r="AB32" s="348"/>
      <c r="AC32" s="348"/>
      <c r="AD32" s="348"/>
      <c r="AE32" s="348"/>
      <c r="AK32" s="347">
        <v>0</v>
      </c>
      <c r="AL32" s="348"/>
      <c r="AM32" s="348"/>
      <c r="AN32" s="348"/>
      <c r="AO32" s="348"/>
      <c r="AR32" s="36"/>
      <c r="BE32" s="370"/>
    </row>
    <row r="33" spans="2:57" s="2" customFormat="1" ht="14.45" hidden="1" customHeight="1">
      <c r="B33" s="36"/>
      <c r="F33" s="27" t="s">
        <v>42</v>
      </c>
      <c r="L33" s="349">
        <v>0</v>
      </c>
      <c r="M33" s="348"/>
      <c r="N33" s="348"/>
      <c r="O33" s="348"/>
      <c r="P33" s="348"/>
      <c r="W33" s="347">
        <f>ROUND(BD94, 2)</f>
        <v>0</v>
      </c>
      <c r="X33" s="348"/>
      <c r="Y33" s="348"/>
      <c r="Z33" s="348"/>
      <c r="AA33" s="348"/>
      <c r="AB33" s="348"/>
      <c r="AC33" s="348"/>
      <c r="AD33" s="348"/>
      <c r="AE33" s="348"/>
      <c r="AK33" s="347">
        <v>0</v>
      </c>
      <c r="AL33" s="348"/>
      <c r="AM33" s="348"/>
      <c r="AN33" s="348"/>
      <c r="AO33" s="348"/>
      <c r="AR33" s="36"/>
      <c r="BE33" s="370"/>
    </row>
    <row r="34" spans="2:57" s="1" customFormat="1" ht="6.95" customHeight="1">
      <c r="B34" s="32"/>
      <c r="AR34" s="32"/>
      <c r="BE34" s="369"/>
    </row>
    <row r="35" spans="2:57" s="1" customFormat="1" ht="25.9" customHeight="1"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378" t="s">
        <v>45</v>
      </c>
      <c r="Y35" s="376"/>
      <c r="Z35" s="376"/>
      <c r="AA35" s="376"/>
      <c r="AB35" s="376"/>
      <c r="AC35" s="39"/>
      <c r="AD35" s="39"/>
      <c r="AE35" s="39"/>
      <c r="AF35" s="39"/>
      <c r="AG35" s="39"/>
      <c r="AH35" s="39"/>
      <c r="AI35" s="39"/>
      <c r="AJ35" s="39"/>
      <c r="AK35" s="375">
        <f>SUM(AK26:AK33)</f>
        <v>0</v>
      </c>
      <c r="AL35" s="376"/>
      <c r="AM35" s="376"/>
      <c r="AN35" s="376"/>
      <c r="AO35" s="377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48</v>
      </c>
      <c r="AI60" s="34"/>
      <c r="AJ60" s="34"/>
      <c r="AK60" s="34"/>
      <c r="AL60" s="34"/>
      <c r="AM60" s="43" t="s">
        <v>49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51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48</v>
      </c>
      <c r="AI75" s="34"/>
      <c r="AJ75" s="34"/>
      <c r="AK75" s="34"/>
      <c r="AL75" s="34"/>
      <c r="AM75" s="43" t="s">
        <v>49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52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161249_1</v>
      </c>
      <c r="AR84" s="48"/>
    </row>
    <row r="85" spans="1:91" s="4" customFormat="1" ht="36.950000000000003" customHeight="1">
      <c r="B85" s="49"/>
      <c r="C85" s="50" t="s">
        <v>16</v>
      </c>
      <c r="L85" s="358" t="str">
        <f>K6</f>
        <v xml:space="preserve"> MVE VDJ KRMELÍN</v>
      </c>
      <c r="M85" s="359"/>
      <c r="N85" s="359"/>
      <c r="O85" s="359"/>
      <c r="P85" s="359"/>
      <c r="Q85" s="359"/>
      <c r="R85" s="359"/>
      <c r="S85" s="359"/>
      <c r="T85" s="359"/>
      <c r="U85" s="359"/>
      <c r="V85" s="359"/>
      <c r="W85" s="359"/>
      <c r="X85" s="359"/>
      <c r="Y85" s="359"/>
      <c r="Z85" s="359"/>
      <c r="AA85" s="359"/>
      <c r="AB85" s="359"/>
      <c r="AC85" s="359"/>
      <c r="AD85" s="359"/>
      <c r="AE85" s="359"/>
      <c r="AF85" s="359"/>
      <c r="AG85" s="359"/>
      <c r="AH85" s="359"/>
      <c r="AI85" s="359"/>
      <c r="AJ85" s="359"/>
      <c r="AK85" s="359"/>
      <c r="AL85" s="359"/>
      <c r="AM85" s="359"/>
      <c r="AN85" s="359"/>
      <c r="AO85" s="359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365" t="str">
        <f>IF(AN8= "","",AN8)</f>
        <v>3. 2. 2024</v>
      </c>
      <c r="AN87" s="365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 xml:space="preserve"> </v>
      </c>
      <c r="AI89" s="27" t="s">
        <v>29</v>
      </c>
      <c r="AM89" s="366" t="str">
        <f>IF(E17="","",E17)</f>
        <v xml:space="preserve"> </v>
      </c>
      <c r="AN89" s="367"/>
      <c r="AO89" s="367"/>
      <c r="AP89" s="367"/>
      <c r="AR89" s="32"/>
      <c r="AS89" s="371" t="s">
        <v>53</v>
      </c>
      <c r="AT89" s="37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31</v>
      </c>
      <c r="AM90" s="366" t="str">
        <f>IF(E20="","",E20)</f>
        <v xml:space="preserve"> </v>
      </c>
      <c r="AN90" s="367"/>
      <c r="AO90" s="367"/>
      <c r="AP90" s="367"/>
      <c r="AR90" s="32"/>
      <c r="AS90" s="373"/>
      <c r="AT90" s="374"/>
      <c r="BD90" s="56"/>
    </row>
    <row r="91" spans="1:91" s="1" customFormat="1" ht="10.9" customHeight="1">
      <c r="B91" s="32"/>
      <c r="AR91" s="32"/>
      <c r="AS91" s="373"/>
      <c r="AT91" s="374"/>
      <c r="BD91" s="56"/>
    </row>
    <row r="92" spans="1:91" s="1" customFormat="1" ht="29.25" customHeight="1">
      <c r="B92" s="32"/>
      <c r="C92" s="341" t="s">
        <v>54</v>
      </c>
      <c r="D92" s="342"/>
      <c r="E92" s="342"/>
      <c r="F92" s="342"/>
      <c r="G92" s="342"/>
      <c r="H92" s="57"/>
      <c r="I92" s="345" t="s">
        <v>55</v>
      </c>
      <c r="J92" s="342"/>
      <c r="K92" s="342"/>
      <c r="L92" s="342"/>
      <c r="M92" s="342"/>
      <c r="N92" s="342"/>
      <c r="O92" s="342"/>
      <c r="P92" s="342"/>
      <c r="Q92" s="342"/>
      <c r="R92" s="342"/>
      <c r="S92" s="342"/>
      <c r="T92" s="342"/>
      <c r="U92" s="342"/>
      <c r="V92" s="342"/>
      <c r="W92" s="342"/>
      <c r="X92" s="342"/>
      <c r="Y92" s="342"/>
      <c r="Z92" s="342"/>
      <c r="AA92" s="342"/>
      <c r="AB92" s="342"/>
      <c r="AC92" s="342"/>
      <c r="AD92" s="342"/>
      <c r="AE92" s="342"/>
      <c r="AF92" s="342"/>
      <c r="AG92" s="364" t="s">
        <v>56</v>
      </c>
      <c r="AH92" s="342"/>
      <c r="AI92" s="342"/>
      <c r="AJ92" s="342"/>
      <c r="AK92" s="342"/>
      <c r="AL92" s="342"/>
      <c r="AM92" s="342"/>
      <c r="AN92" s="345" t="s">
        <v>57</v>
      </c>
      <c r="AO92" s="342"/>
      <c r="AP92" s="380"/>
      <c r="AQ92" s="58" t="s">
        <v>58</v>
      </c>
      <c r="AR92" s="32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357">
        <f>ROUND(AG95+AG103,2)</f>
        <v>0</v>
      </c>
      <c r="AH94" s="357"/>
      <c r="AI94" s="357"/>
      <c r="AJ94" s="357"/>
      <c r="AK94" s="357"/>
      <c r="AL94" s="357"/>
      <c r="AM94" s="357"/>
      <c r="AN94" s="381">
        <f t="shared" ref="AN94:AN106" si="0">SUM(AG94,AT94)</f>
        <v>0</v>
      </c>
      <c r="AO94" s="381"/>
      <c r="AP94" s="381"/>
      <c r="AQ94" s="67" t="s">
        <v>1</v>
      </c>
      <c r="AR94" s="63"/>
      <c r="AS94" s="68">
        <f>ROUND(AS95+AS103,2)</f>
        <v>0</v>
      </c>
      <c r="AT94" s="69">
        <f t="shared" ref="AT94:AT106" si="1">ROUND(SUM(AV94:AW94),2)</f>
        <v>0</v>
      </c>
      <c r="AU94" s="70">
        <f>ROUND(AU95+AU103,5)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ROUND(AZ95+AZ103,2)</f>
        <v>0</v>
      </c>
      <c r="BA94" s="69">
        <f>ROUND(BA95+BA103,2)</f>
        <v>0</v>
      </c>
      <c r="BB94" s="69">
        <f>ROUND(BB95+BB103,2)</f>
        <v>0</v>
      </c>
      <c r="BC94" s="69">
        <f>ROUND(BC95+BC103,2)</f>
        <v>0</v>
      </c>
      <c r="BD94" s="71">
        <f>ROUND(BD95+BD103,2)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5</v>
      </c>
      <c r="BX94" s="72" t="s">
        <v>76</v>
      </c>
      <c r="CL94" s="72" t="s">
        <v>1</v>
      </c>
    </row>
    <row r="95" spans="1:91" s="6" customFormat="1" ht="16.5" customHeight="1">
      <c r="B95" s="74"/>
      <c r="C95" s="75"/>
      <c r="D95" s="343" t="s">
        <v>77</v>
      </c>
      <c r="E95" s="343"/>
      <c r="F95" s="343"/>
      <c r="G95" s="343"/>
      <c r="H95" s="343"/>
      <c r="I95" s="76"/>
      <c r="J95" s="343" t="s">
        <v>78</v>
      </c>
      <c r="K95" s="343"/>
      <c r="L95" s="343"/>
      <c r="M95" s="343"/>
      <c r="N95" s="343"/>
      <c r="O95" s="343"/>
      <c r="P95" s="343"/>
      <c r="Q95" s="343"/>
      <c r="R95" s="343"/>
      <c r="S95" s="343"/>
      <c r="T95" s="343"/>
      <c r="U95" s="343"/>
      <c r="V95" s="343"/>
      <c r="W95" s="343"/>
      <c r="X95" s="343"/>
      <c r="Y95" s="343"/>
      <c r="Z95" s="343"/>
      <c r="AA95" s="343"/>
      <c r="AB95" s="343"/>
      <c r="AC95" s="343"/>
      <c r="AD95" s="343"/>
      <c r="AE95" s="343"/>
      <c r="AF95" s="343"/>
      <c r="AG95" s="362">
        <f>ROUND(SUM(AG96:AG102),2)</f>
        <v>0</v>
      </c>
      <c r="AH95" s="363"/>
      <c r="AI95" s="363"/>
      <c r="AJ95" s="363"/>
      <c r="AK95" s="363"/>
      <c r="AL95" s="363"/>
      <c r="AM95" s="363"/>
      <c r="AN95" s="379">
        <f t="shared" si="0"/>
        <v>0</v>
      </c>
      <c r="AO95" s="363"/>
      <c r="AP95" s="363"/>
      <c r="AQ95" s="77" t="s">
        <v>79</v>
      </c>
      <c r="AR95" s="74"/>
      <c r="AS95" s="78">
        <f>ROUND(SUM(AS96:AS102),2)</f>
        <v>0</v>
      </c>
      <c r="AT95" s="79">
        <f t="shared" si="1"/>
        <v>0</v>
      </c>
      <c r="AU95" s="80">
        <f>ROUND(SUM(AU96:AU102),5)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ROUND(SUM(AZ96:AZ102),2)</f>
        <v>0</v>
      </c>
      <c r="BA95" s="79">
        <f>ROUND(SUM(BA96:BA102),2)</f>
        <v>0</v>
      </c>
      <c r="BB95" s="79">
        <f>ROUND(SUM(BB96:BB102),2)</f>
        <v>0</v>
      </c>
      <c r="BC95" s="79">
        <f>ROUND(SUM(BC96:BC102),2)</f>
        <v>0</v>
      </c>
      <c r="BD95" s="81">
        <f>ROUND(SUM(BD96:BD102),2)</f>
        <v>0</v>
      </c>
      <c r="BS95" s="82" t="s">
        <v>72</v>
      </c>
      <c r="BT95" s="82" t="s">
        <v>80</v>
      </c>
      <c r="BU95" s="82" t="s">
        <v>74</v>
      </c>
      <c r="BV95" s="82" t="s">
        <v>75</v>
      </c>
      <c r="BW95" s="82" t="s">
        <v>81</v>
      </c>
      <c r="BX95" s="82" t="s">
        <v>5</v>
      </c>
      <c r="CL95" s="82" t="s">
        <v>1</v>
      </c>
      <c r="CM95" s="82" t="s">
        <v>82</v>
      </c>
    </row>
    <row r="96" spans="1:91" s="3" customFormat="1" ht="23.25" customHeight="1">
      <c r="A96" s="83" t="s">
        <v>83</v>
      </c>
      <c r="B96" s="48"/>
      <c r="C96" s="9"/>
      <c r="D96" s="9"/>
      <c r="E96" s="344" t="s">
        <v>84</v>
      </c>
      <c r="F96" s="344"/>
      <c r="G96" s="344"/>
      <c r="H96" s="344"/>
      <c r="I96" s="344"/>
      <c r="J96" s="9"/>
      <c r="K96" s="344" t="s">
        <v>85</v>
      </c>
      <c r="L96" s="344"/>
      <c r="M96" s="344"/>
      <c r="N96" s="344"/>
      <c r="O96" s="344"/>
      <c r="P96" s="344"/>
      <c r="Q96" s="344"/>
      <c r="R96" s="344"/>
      <c r="S96" s="344"/>
      <c r="T96" s="344"/>
      <c r="U96" s="344"/>
      <c r="V96" s="344"/>
      <c r="W96" s="344"/>
      <c r="X96" s="344"/>
      <c r="Y96" s="344"/>
      <c r="Z96" s="344"/>
      <c r="AA96" s="344"/>
      <c r="AB96" s="344"/>
      <c r="AC96" s="344"/>
      <c r="AD96" s="344"/>
      <c r="AE96" s="344"/>
      <c r="AF96" s="344"/>
      <c r="AG96" s="360">
        <f>'D.1.1 - Rekonstrukce přít...'!J32</f>
        <v>0</v>
      </c>
      <c r="AH96" s="361"/>
      <c r="AI96" s="361"/>
      <c r="AJ96" s="361"/>
      <c r="AK96" s="361"/>
      <c r="AL96" s="361"/>
      <c r="AM96" s="361"/>
      <c r="AN96" s="360">
        <f t="shared" si="0"/>
        <v>0</v>
      </c>
      <c r="AO96" s="361"/>
      <c r="AP96" s="361"/>
      <c r="AQ96" s="84" t="s">
        <v>86</v>
      </c>
      <c r="AR96" s="48"/>
      <c r="AS96" s="85">
        <v>0</v>
      </c>
      <c r="AT96" s="86">
        <f t="shared" si="1"/>
        <v>0</v>
      </c>
      <c r="AU96" s="87">
        <f>'D.1.1 - Rekonstrukce přít...'!P133</f>
        <v>0</v>
      </c>
      <c r="AV96" s="86">
        <f>'D.1.1 - Rekonstrukce přít...'!J35</f>
        <v>0</v>
      </c>
      <c r="AW96" s="86">
        <f>'D.1.1 - Rekonstrukce přít...'!J36</f>
        <v>0</v>
      </c>
      <c r="AX96" s="86">
        <f>'D.1.1 - Rekonstrukce přít...'!J37</f>
        <v>0</v>
      </c>
      <c r="AY96" s="86">
        <f>'D.1.1 - Rekonstrukce přít...'!J38</f>
        <v>0</v>
      </c>
      <c r="AZ96" s="86">
        <f>'D.1.1 - Rekonstrukce přít...'!F35</f>
        <v>0</v>
      </c>
      <c r="BA96" s="86">
        <f>'D.1.1 - Rekonstrukce přít...'!F36</f>
        <v>0</v>
      </c>
      <c r="BB96" s="86">
        <f>'D.1.1 - Rekonstrukce přít...'!F37</f>
        <v>0</v>
      </c>
      <c r="BC96" s="86">
        <f>'D.1.1 - Rekonstrukce přít...'!F38</f>
        <v>0</v>
      </c>
      <c r="BD96" s="88">
        <f>'D.1.1 - Rekonstrukce přít...'!F39</f>
        <v>0</v>
      </c>
      <c r="BT96" s="25" t="s">
        <v>82</v>
      </c>
      <c r="BV96" s="25" t="s">
        <v>75</v>
      </c>
      <c r="BW96" s="25" t="s">
        <v>87</v>
      </c>
      <c r="BX96" s="25" t="s">
        <v>81</v>
      </c>
      <c r="CL96" s="25" t="s">
        <v>1</v>
      </c>
    </row>
    <row r="97" spans="1:91" s="3" customFormat="1" ht="23.25" customHeight="1">
      <c r="A97" s="83" t="s">
        <v>83</v>
      </c>
      <c r="B97" s="48"/>
      <c r="C97" s="9"/>
      <c r="D97" s="9"/>
      <c r="E97" s="344" t="s">
        <v>88</v>
      </c>
      <c r="F97" s="344"/>
      <c r="G97" s="344"/>
      <c r="H97" s="344"/>
      <c r="I97" s="344"/>
      <c r="J97" s="9"/>
      <c r="K97" s="344" t="s">
        <v>89</v>
      </c>
      <c r="L97" s="344"/>
      <c r="M97" s="344"/>
      <c r="N97" s="344"/>
      <c r="O97" s="344"/>
      <c r="P97" s="344"/>
      <c r="Q97" s="344"/>
      <c r="R97" s="344"/>
      <c r="S97" s="344"/>
      <c r="T97" s="344"/>
      <c r="U97" s="344"/>
      <c r="V97" s="344"/>
      <c r="W97" s="344"/>
      <c r="X97" s="344"/>
      <c r="Y97" s="344"/>
      <c r="Z97" s="344"/>
      <c r="AA97" s="344"/>
      <c r="AB97" s="344"/>
      <c r="AC97" s="344"/>
      <c r="AD97" s="344"/>
      <c r="AE97" s="344"/>
      <c r="AF97" s="344"/>
      <c r="AG97" s="360">
        <f>'D.1.2 - Rekonstrukce přít...'!J32</f>
        <v>0</v>
      </c>
      <c r="AH97" s="361"/>
      <c r="AI97" s="361"/>
      <c r="AJ97" s="361"/>
      <c r="AK97" s="361"/>
      <c r="AL97" s="361"/>
      <c r="AM97" s="361"/>
      <c r="AN97" s="360">
        <f t="shared" si="0"/>
        <v>0</v>
      </c>
      <c r="AO97" s="361"/>
      <c r="AP97" s="361"/>
      <c r="AQ97" s="84" t="s">
        <v>86</v>
      </c>
      <c r="AR97" s="48"/>
      <c r="AS97" s="85">
        <v>0</v>
      </c>
      <c r="AT97" s="86">
        <f t="shared" si="1"/>
        <v>0</v>
      </c>
      <c r="AU97" s="87">
        <f>'D.1.2 - Rekonstrukce přít...'!P122</f>
        <v>0</v>
      </c>
      <c r="AV97" s="86">
        <f>'D.1.2 - Rekonstrukce přít...'!J35</f>
        <v>0</v>
      </c>
      <c r="AW97" s="86">
        <f>'D.1.2 - Rekonstrukce přít...'!J36</f>
        <v>0</v>
      </c>
      <c r="AX97" s="86">
        <f>'D.1.2 - Rekonstrukce přít...'!J37</f>
        <v>0</v>
      </c>
      <c r="AY97" s="86">
        <f>'D.1.2 - Rekonstrukce přít...'!J38</f>
        <v>0</v>
      </c>
      <c r="AZ97" s="86">
        <f>'D.1.2 - Rekonstrukce přít...'!F35</f>
        <v>0</v>
      </c>
      <c r="BA97" s="86">
        <f>'D.1.2 - Rekonstrukce přít...'!F36</f>
        <v>0</v>
      </c>
      <c r="BB97" s="86">
        <f>'D.1.2 - Rekonstrukce přít...'!F37</f>
        <v>0</v>
      </c>
      <c r="BC97" s="86">
        <f>'D.1.2 - Rekonstrukce přít...'!F38</f>
        <v>0</v>
      </c>
      <c r="BD97" s="88">
        <f>'D.1.2 - Rekonstrukce přít...'!F39</f>
        <v>0</v>
      </c>
      <c r="BT97" s="25" t="s">
        <v>82</v>
      </c>
      <c r="BV97" s="25" t="s">
        <v>75</v>
      </c>
      <c r="BW97" s="25" t="s">
        <v>90</v>
      </c>
      <c r="BX97" s="25" t="s">
        <v>81</v>
      </c>
      <c r="CL97" s="25" t="s">
        <v>1</v>
      </c>
    </row>
    <row r="98" spans="1:91" s="3" customFormat="1" ht="23.25" customHeight="1">
      <c r="A98" s="83" t="s">
        <v>83</v>
      </c>
      <c r="B98" s="48"/>
      <c r="C98" s="9"/>
      <c r="D98" s="9"/>
      <c r="E98" s="344" t="s">
        <v>91</v>
      </c>
      <c r="F98" s="344"/>
      <c r="G98" s="344"/>
      <c r="H98" s="344"/>
      <c r="I98" s="344"/>
      <c r="J98" s="9"/>
      <c r="K98" s="344" t="s">
        <v>92</v>
      </c>
      <c r="L98" s="344"/>
      <c r="M98" s="344"/>
      <c r="N98" s="344"/>
      <c r="O98" s="344"/>
      <c r="P98" s="344"/>
      <c r="Q98" s="344"/>
      <c r="R98" s="344"/>
      <c r="S98" s="344"/>
      <c r="T98" s="344"/>
      <c r="U98" s="344"/>
      <c r="V98" s="344"/>
      <c r="W98" s="344"/>
      <c r="X98" s="344"/>
      <c r="Y98" s="344"/>
      <c r="Z98" s="344"/>
      <c r="AA98" s="344"/>
      <c r="AB98" s="344"/>
      <c r="AC98" s="344"/>
      <c r="AD98" s="344"/>
      <c r="AE98" s="344"/>
      <c r="AF98" s="344"/>
      <c r="AG98" s="360">
        <f>'D.1.3 - Rekonstrukce přít...'!J32</f>
        <v>0</v>
      </c>
      <c r="AH98" s="361"/>
      <c r="AI98" s="361"/>
      <c r="AJ98" s="361"/>
      <c r="AK98" s="361"/>
      <c r="AL98" s="361"/>
      <c r="AM98" s="361"/>
      <c r="AN98" s="360">
        <f t="shared" si="0"/>
        <v>0</v>
      </c>
      <c r="AO98" s="361"/>
      <c r="AP98" s="361"/>
      <c r="AQ98" s="84" t="s">
        <v>86</v>
      </c>
      <c r="AR98" s="48"/>
      <c r="AS98" s="85">
        <v>0</v>
      </c>
      <c r="AT98" s="86">
        <f t="shared" si="1"/>
        <v>0</v>
      </c>
      <c r="AU98" s="87">
        <f>'D.1.3 - Rekonstrukce přít...'!P122</f>
        <v>0</v>
      </c>
      <c r="AV98" s="86">
        <f>'D.1.3 - Rekonstrukce přít...'!J35</f>
        <v>0</v>
      </c>
      <c r="AW98" s="86">
        <f>'D.1.3 - Rekonstrukce přít...'!J36</f>
        <v>0</v>
      </c>
      <c r="AX98" s="86">
        <f>'D.1.3 - Rekonstrukce přít...'!J37</f>
        <v>0</v>
      </c>
      <c r="AY98" s="86">
        <f>'D.1.3 - Rekonstrukce přít...'!J38</f>
        <v>0</v>
      </c>
      <c r="AZ98" s="86">
        <f>'D.1.3 - Rekonstrukce přít...'!F35</f>
        <v>0</v>
      </c>
      <c r="BA98" s="86">
        <f>'D.1.3 - Rekonstrukce přít...'!F36</f>
        <v>0</v>
      </c>
      <c r="BB98" s="86">
        <f>'D.1.3 - Rekonstrukce přít...'!F37</f>
        <v>0</v>
      </c>
      <c r="BC98" s="86">
        <f>'D.1.3 - Rekonstrukce přít...'!F38</f>
        <v>0</v>
      </c>
      <c r="BD98" s="88">
        <f>'D.1.3 - Rekonstrukce přít...'!F39</f>
        <v>0</v>
      </c>
      <c r="BT98" s="25" t="s">
        <v>82</v>
      </c>
      <c r="BV98" s="25" t="s">
        <v>75</v>
      </c>
      <c r="BW98" s="25" t="s">
        <v>93</v>
      </c>
      <c r="BX98" s="25" t="s">
        <v>81</v>
      </c>
      <c r="CL98" s="25" t="s">
        <v>1</v>
      </c>
    </row>
    <row r="99" spans="1:91" s="3" customFormat="1" ht="16.5" customHeight="1">
      <c r="A99" s="83" t="s">
        <v>83</v>
      </c>
      <c r="B99" s="48"/>
      <c r="C99" s="9"/>
      <c r="D99" s="9"/>
      <c r="E99" s="344" t="s">
        <v>94</v>
      </c>
      <c r="F99" s="344"/>
      <c r="G99" s="344"/>
      <c r="H99" s="344"/>
      <c r="I99" s="344"/>
      <c r="J99" s="9"/>
      <c r="K99" s="344" t="s">
        <v>95</v>
      </c>
      <c r="L99" s="344"/>
      <c r="M99" s="344"/>
      <c r="N99" s="344"/>
      <c r="O99" s="344"/>
      <c r="P99" s="344"/>
      <c r="Q99" s="344"/>
      <c r="R99" s="344"/>
      <c r="S99" s="344"/>
      <c r="T99" s="344"/>
      <c r="U99" s="344"/>
      <c r="V99" s="344"/>
      <c r="W99" s="344"/>
      <c r="X99" s="344"/>
      <c r="Y99" s="344"/>
      <c r="Z99" s="344"/>
      <c r="AA99" s="344"/>
      <c r="AB99" s="344"/>
      <c r="AC99" s="344"/>
      <c r="AD99" s="344"/>
      <c r="AE99" s="344"/>
      <c r="AF99" s="344"/>
      <c r="AG99" s="360">
        <f>'D.2.1 - MVE VDJ Krmelín -...'!J32</f>
        <v>0</v>
      </c>
      <c r="AH99" s="361"/>
      <c r="AI99" s="361"/>
      <c r="AJ99" s="361"/>
      <c r="AK99" s="361"/>
      <c r="AL99" s="361"/>
      <c r="AM99" s="361"/>
      <c r="AN99" s="360">
        <f t="shared" si="0"/>
        <v>0</v>
      </c>
      <c r="AO99" s="361"/>
      <c r="AP99" s="361"/>
      <c r="AQ99" s="84" t="s">
        <v>86</v>
      </c>
      <c r="AR99" s="48"/>
      <c r="AS99" s="85">
        <v>0</v>
      </c>
      <c r="AT99" s="86">
        <f t="shared" si="1"/>
        <v>0</v>
      </c>
      <c r="AU99" s="87">
        <f>'D.2.1 - MVE VDJ Krmelín -...'!P122</f>
        <v>0</v>
      </c>
      <c r="AV99" s="86">
        <f>'D.2.1 - MVE VDJ Krmelín -...'!J35</f>
        <v>0</v>
      </c>
      <c r="AW99" s="86">
        <f>'D.2.1 - MVE VDJ Krmelín -...'!J36</f>
        <v>0</v>
      </c>
      <c r="AX99" s="86">
        <f>'D.2.1 - MVE VDJ Krmelín -...'!J37</f>
        <v>0</v>
      </c>
      <c r="AY99" s="86">
        <f>'D.2.1 - MVE VDJ Krmelín -...'!J38</f>
        <v>0</v>
      </c>
      <c r="AZ99" s="86">
        <f>'D.2.1 - MVE VDJ Krmelín -...'!F35</f>
        <v>0</v>
      </c>
      <c r="BA99" s="86">
        <f>'D.2.1 - MVE VDJ Krmelín -...'!F36</f>
        <v>0</v>
      </c>
      <c r="BB99" s="86">
        <f>'D.2.1 - MVE VDJ Krmelín -...'!F37</f>
        <v>0</v>
      </c>
      <c r="BC99" s="86">
        <f>'D.2.1 - MVE VDJ Krmelín -...'!F38</f>
        <v>0</v>
      </c>
      <c r="BD99" s="88">
        <f>'D.2.1 - MVE VDJ Krmelín -...'!F39</f>
        <v>0</v>
      </c>
      <c r="BT99" s="25" t="s">
        <v>82</v>
      </c>
      <c r="BV99" s="25" t="s">
        <v>75</v>
      </c>
      <c r="BW99" s="25" t="s">
        <v>96</v>
      </c>
      <c r="BX99" s="25" t="s">
        <v>81</v>
      </c>
      <c r="CL99" s="25" t="s">
        <v>1</v>
      </c>
    </row>
    <row r="100" spans="1:91" s="3" customFormat="1" ht="16.5" customHeight="1">
      <c r="A100" s="83" t="s">
        <v>83</v>
      </c>
      <c r="B100" s="48"/>
      <c r="C100" s="9"/>
      <c r="D100" s="9"/>
      <c r="E100" s="344" t="s">
        <v>97</v>
      </c>
      <c r="F100" s="344"/>
      <c r="G100" s="344"/>
      <c r="H100" s="344"/>
      <c r="I100" s="344"/>
      <c r="J100" s="9"/>
      <c r="K100" s="344" t="s">
        <v>98</v>
      </c>
      <c r="L100" s="344"/>
      <c r="M100" s="344"/>
      <c r="N100" s="344"/>
      <c r="O100" s="344"/>
      <c r="P100" s="344"/>
      <c r="Q100" s="344"/>
      <c r="R100" s="344"/>
      <c r="S100" s="344"/>
      <c r="T100" s="344"/>
      <c r="U100" s="344"/>
      <c r="V100" s="344"/>
      <c r="W100" s="344"/>
      <c r="X100" s="344"/>
      <c r="Y100" s="344"/>
      <c r="Z100" s="344"/>
      <c r="AA100" s="344"/>
      <c r="AB100" s="344"/>
      <c r="AC100" s="344"/>
      <c r="AD100" s="344"/>
      <c r="AE100" s="344"/>
      <c r="AF100" s="344"/>
      <c r="AG100" s="360">
        <f>'D.2.2 - MVE VDJ Krmelín -...'!J32</f>
        <v>0</v>
      </c>
      <c r="AH100" s="361"/>
      <c r="AI100" s="361"/>
      <c r="AJ100" s="361"/>
      <c r="AK100" s="361"/>
      <c r="AL100" s="361"/>
      <c r="AM100" s="361"/>
      <c r="AN100" s="360">
        <f t="shared" si="0"/>
        <v>0</v>
      </c>
      <c r="AO100" s="361"/>
      <c r="AP100" s="361"/>
      <c r="AQ100" s="84" t="s">
        <v>86</v>
      </c>
      <c r="AR100" s="48"/>
      <c r="AS100" s="85">
        <v>0</v>
      </c>
      <c r="AT100" s="86">
        <f t="shared" si="1"/>
        <v>0</v>
      </c>
      <c r="AU100" s="87">
        <f>'D.2.2 - MVE VDJ Krmelín -...'!P122</f>
        <v>0</v>
      </c>
      <c r="AV100" s="86">
        <f>'D.2.2 - MVE VDJ Krmelín -...'!J35</f>
        <v>0</v>
      </c>
      <c r="AW100" s="86">
        <f>'D.2.2 - MVE VDJ Krmelín -...'!J36</f>
        <v>0</v>
      </c>
      <c r="AX100" s="86">
        <f>'D.2.2 - MVE VDJ Krmelín -...'!J37</f>
        <v>0</v>
      </c>
      <c r="AY100" s="86">
        <f>'D.2.2 - MVE VDJ Krmelín -...'!J38</f>
        <v>0</v>
      </c>
      <c r="AZ100" s="86">
        <f>'D.2.2 - MVE VDJ Krmelín -...'!F35</f>
        <v>0</v>
      </c>
      <c r="BA100" s="86">
        <f>'D.2.2 - MVE VDJ Krmelín -...'!F36</f>
        <v>0</v>
      </c>
      <c r="BB100" s="86">
        <f>'D.2.2 - MVE VDJ Krmelín -...'!F37</f>
        <v>0</v>
      </c>
      <c r="BC100" s="86">
        <f>'D.2.2 - MVE VDJ Krmelín -...'!F38</f>
        <v>0</v>
      </c>
      <c r="BD100" s="88">
        <f>'D.2.2 - MVE VDJ Krmelín -...'!F39</f>
        <v>0</v>
      </c>
      <c r="BT100" s="25" t="s">
        <v>82</v>
      </c>
      <c r="BV100" s="25" t="s">
        <v>75</v>
      </c>
      <c r="BW100" s="25" t="s">
        <v>99</v>
      </c>
      <c r="BX100" s="25" t="s">
        <v>81</v>
      </c>
      <c r="CL100" s="25" t="s">
        <v>1</v>
      </c>
    </row>
    <row r="101" spans="1:91" s="3" customFormat="1" ht="16.5" customHeight="1">
      <c r="A101" s="83" t="s">
        <v>83</v>
      </c>
      <c r="B101" s="48"/>
      <c r="C101" s="9"/>
      <c r="D101" s="9"/>
      <c r="E101" s="344" t="s">
        <v>100</v>
      </c>
      <c r="F101" s="344"/>
      <c r="G101" s="344"/>
      <c r="H101" s="344"/>
      <c r="I101" s="344"/>
      <c r="J101" s="9"/>
      <c r="K101" s="344" t="s">
        <v>101</v>
      </c>
      <c r="L101" s="344"/>
      <c r="M101" s="344"/>
      <c r="N101" s="344"/>
      <c r="O101" s="344"/>
      <c r="P101" s="344"/>
      <c r="Q101" s="344"/>
      <c r="R101" s="344"/>
      <c r="S101" s="344"/>
      <c r="T101" s="344"/>
      <c r="U101" s="344"/>
      <c r="V101" s="344"/>
      <c r="W101" s="344"/>
      <c r="X101" s="344"/>
      <c r="Y101" s="344"/>
      <c r="Z101" s="344"/>
      <c r="AA101" s="344"/>
      <c r="AB101" s="344"/>
      <c r="AC101" s="344"/>
      <c r="AD101" s="344"/>
      <c r="AE101" s="344"/>
      <c r="AF101" s="344"/>
      <c r="AG101" s="360">
        <f>'VON 1 - Vedlejší rozpočto...'!J32</f>
        <v>0</v>
      </c>
      <c r="AH101" s="361"/>
      <c r="AI101" s="361"/>
      <c r="AJ101" s="361"/>
      <c r="AK101" s="361"/>
      <c r="AL101" s="361"/>
      <c r="AM101" s="361"/>
      <c r="AN101" s="360">
        <f t="shared" si="0"/>
        <v>0</v>
      </c>
      <c r="AO101" s="361"/>
      <c r="AP101" s="361"/>
      <c r="AQ101" s="84" t="s">
        <v>86</v>
      </c>
      <c r="AR101" s="48"/>
      <c r="AS101" s="85">
        <v>0</v>
      </c>
      <c r="AT101" s="86">
        <f t="shared" si="1"/>
        <v>0</v>
      </c>
      <c r="AU101" s="87">
        <f>'VON 1 - Vedlejší rozpočto...'!P122</f>
        <v>0</v>
      </c>
      <c r="AV101" s="86">
        <f>'VON 1 - Vedlejší rozpočto...'!J35</f>
        <v>0</v>
      </c>
      <c r="AW101" s="86">
        <f>'VON 1 - Vedlejší rozpočto...'!J36</f>
        <v>0</v>
      </c>
      <c r="AX101" s="86">
        <f>'VON 1 - Vedlejší rozpočto...'!J37</f>
        <v>0</v>
      </c>
      <c r="AY101" s="86">
        <f>'VON 1 - Vedlejší rozpočto...'!J38</f>
        <v>0</v>
      </c>
      <c r="AZ101" s="86">
        <f>'VON 1 - Vedlejší rozpočto...'!F35</f>
        <v>0</v>
      </c>
      <c r="BA101" s="86">
        <f>'VON 1 - Vedlejší rozpočto...'!F36</f>
        <v>0</v>
      </c>
      <c r="BB101" s="86">
        <f>'VON 1 - Vedlejší rozpočto...'!F37</f>
        <v>0</v>
      </c>
      <c r="BC101" s="86">
        <f>'VON 1 - Vedlejší rozpočto...'!F38</f>
        <v>0</v>
      </c>
      <c r="BD101" s="88">
        <f>'VON 1 - Vedlejší rozpočto...'!F39</f>
        <v>0</v>
      </c>
      <c r="BT101" s="25" t="s">
        <v>82</v>
      </c>
      <c r="BV101" s="25" t="s">
        <v>75</v>
      </c>
      <c r="BW101" s="25" t="s">
        <v>102</v>
      </c>
      <c r="BX101" s="25" t="s">
        <v>81</v>
      </c>
      <c r="CL101" s="25" t="s">
        <v>1</v>
      </c>
    </row>
    <row r="102" spans="1:91" s="3" customFormat="1" ht="16.5" customHeight="1">
      <c r="A102" s="83" t="s">
        <v>83</v>
      </c>
      <c r="B102" s="48"/>
      <c r="C102" s="9"/>
      <c r="D102" s="9"/>
      <c r="E102" s="344" t="s">
        <v>103</v>
      </c>
      <c r="F102" s="344"/>
      <c r="G102" s="344"/>
      <c r="H102" s="344"/>
      <c r="I102" s="344"/>
      <c r="J102" s="9"/>
      <c r="K102" s="344" t="s">
        <v>104</v>
      </c>
      <c r="L102" s="344"/>
      <c r="M102" s="344"/>
      <c r="N102" s="344"/>
      <c r="O102" s="344"/>
      <c r="P102" s="344"/>
      <c r="Q102" s="344"/>
      <c r="R102" s="344"/>
      <c r="S102" s="344"/>
      <c r="T102" s="344"/>
      <c r="U102" s="344"/>
      <c r="V102" s="344"/>
      <c r="W102" s="344"/>
      <c r="X102" s="344"/>
      <c r="Y102" s="344"/>
      <c r="Z102" s="344"/>
      <c r="AA102" s="344"/>
      <c r="AB102" s="344"/>
      <c r="AC102" s="344"/>
      <c r="AD102" s="344"/>
      <c r="AE102" s="344"/>
      <c r="AF102" s="344"/>
      <c r="AG102" s="360">
        <f>'VON 2 - Ostatní  rozpočto...'!J32</f>
        <v>0</v>
      </c>
      <c r="AH102" s="361"/>
      <c r="AI102" s="361"/>
      <c r="AJ102" s="361"/>
      <c r="AK102" s="361"/>
      <c r="AL102" s="361"/>
      <c r="AM102" s="361"/>
      <c r="AN102" s="360">
        <f t="shared" si="0"/>
        <v>0</v>
      </c>
      <c r="AO102" s="361"/>
      <c r="AP102" s="361"/>
      <c r="AQ102" s="84" t="s">
        <v>86</v>
      </c>
      <c r="AR102" s="48"/>
      <c r="AS102" s="85">
        <v>0</v>
      </c>
      <c r="AT102" s="86">
        <f t="shared" si="1"/>
        <v>0</v>
      </c>
      <c r="AU102" s="87">
        <f>'VON 2 - Ostatní  rozpočto...'!P122</f>
        <v>0</v>
      </c>
      <c r="AV102" s="86">
        <f>'VON 2 - Ostatní  rozpočto...'!J35</f>
        <v>0</v>
      </c>
      <c r="AW102" s="86">
        <f>'VON 2 - Ostatní  rozpočto...'!J36</f>
        <v>0</v>
      </c>
      <c r="AX102" s="86">
        <f>'VON 2 - Ostatní  rozpočto...'!J37</f>
        <v>0</v>
      </c>
      <c r="AY102" s="86">
        <f>'VON 2 - Ostatní  rozpočto...'!J38</f>
        <v>0</v>
      </c>
      <c r="AZ102" s="86">
        <f>'VON 2 - Ostatní  rozpočto...'!F35</f>
        <v>0</v>
      </c>
      <c r="BA102" s="86">
        <f>'VON 2 - Ostatní  rozpočto...'!F36</f>
        <v>0</v>
      </c>
      <c r="BB102" s="86">
        <f>'VON 2 - Ostatní  rozpočto...'!F37</f>
        <v>0</v>
      </c>
      <c r="BC102" s="86">
        <f>'VON 2 - Ostatní  rozpočto...'!F38</f>
        <v>0</v>
      </c>
      <c r="BD102" s="88">
        <f>'VON 2 - Ostatní  rozpočto...'!F39</f>
        <v>0</v>
      </c>
      <c r="BT102" s="25" t="s">
        <v>82</v>
      </c>
      <c r="BV102" s="25" t="s">
        <v>75</v>
      </c>
      <c r="BW102" s="25" t="s">
        <v>105</v>
      </c>
      <c r="BX102" s="25" t="s">
        <v>81</v>
      </c>
      <c r="CL102" s="25" t="s">
        <v>1</v>
      </c>
    </row>
    <row r="103" spans="1:91" s="6" customFormat="1" ht="16.5" customHeight="1">
      <c r="B103" s="74"/>
      <c r="C103" s="75"/>
      <c r="D103" s="343" t="s">
        <v>106</v>
      </c>
      <c r="E103" s="343"/>
      <c r="F103" s="343"/>
      <c r="G103" s="343"/>
      <c r="H103" s="343"/>
      <c r="I103" s="76"/>
      <c r="J103" s="343" t="s">
        <v>107</v>
      </c>
      <c r="K103" s="343"/>
      <c r="L103" s="343"/>
      <c r="M103" s="343"/>
      <c r="N103" s="343"/>
      <c r="O103" s="343"/>
      <c r="P103" s="343"/>
      <c r="Q103" s="343"/>
      <c r="R103" s="343"/>
      <c r="S103" s="343"/>
      <c r="T103" s="343"/>
      <c r="U103" s="343"/>
      <c r="V103" s="343"/>
      <c r="W103" s="343"/>
      <c r="X103" s="343"/>
      <c r="Y103" s="343"/>
      <c r="Z103" s="343"/>
      <c r="AA103" s="343"/>
      <c r="AB103" s="343"/>
      <c r="AC103" s="343"/>
      <c r="AD103" s="343"/>
      <c r="AE103" s="343"/>
      <c r="AF103" s="343"/>
      <c r="AG103" s="362">
        <f>ROUND(SUM(AG104:AG106),2)</f>
        <v>0</v>
      </c>
      <c r="AH103" s="363"/>
      <c r="AI103" s="363"/>
      <c r="AJ103" s="363"/>
      <c r="AK103" s="363"/>
      <c r="AL103" s="363"/>
      <c r="AM103" s="363"/>
      <c r="AN103" s="379">
        <f t="shared" si="0"/>
        <v>0</v>
      </c>
      <c r="AO103" s="363"/>
      <c r="AP103" s="363"/>
      <c r="AQ103" s="77" t="s">
        <v>79</v>
      </c>
      <c r="AR103" s="74"/>
      <c r="AS103" s="78">
        <f>ROUND(SUM(AS104:AS106),2)</f>
        <v>0</v>
      </c>
      <c r="AT103" s="79">
        <f t="shared" si="1"/>
        <v>0</v>
      </c>
      <c r="AU103" s="80">
        <f>ROUND(SUM(AU104:AU106),5)</f>
        <v>0</v>
      </c>
      <c r="AV103" s="79">
        <f>ROUND(AZ103*L29,2)</f>
        <v>0</v>
      </c>
      <c r="AW103" s="79">
        <f>ROUND(BA103*L30,2)</f>
        <v>0</v>
      </c>
      <c r="AX103" s="79">
        <f>ROUND(BB103*L29,2)</f>
        <v>0</v>
      </c>
      <c r="AY103" s="79">
        <f>ROUND(BC103*L30,2)</f>
        <v>0</v>
      </c>
      <c r="AZ103" s="79">
        <f>ROUND(SUM(AZ104:AZ106),2)</f>
        <v>0</v>
      </c>
      <c r="BA103" s="79">
        <f>ROUND(SUM(BA104:BA106),2)</f>
        <v>0</v>
      </c>
      <c r="BB103" s="79">
        <f>ROUND(SUM(BB104:BB106),2)</f>
        <v>0</v>
      </c>
      <c r="BC103" s="79">
        <f>ROUND(SUM(BC104:BC106),2)</f>
        <v>0</v>
      </c>
      <c r="BD103" s="81">
        <f>ROUND(SUM(BD104:BD106),2)</f>
        <v>0</v>
      </c>
      <c r="BS103" s="82" t="s">
        <v>72</v>
      </c>
      <c r="BT103" s="82" t="s">
        <v>80</v>
      </c>
      <c r="BU103" s="82" t="s">
        <v>74</v>
      </c>
      <c r="BV103" s="82" t="s">
        <v>75</v>
      </c>
      <c r="BW103" s="82" t="s">
        <v>108</v>
      </c>
      <c r="BX103" s="82" t="s">
        <v>5</v>
      </c>
      <c r="CL103" s="82" t="s">
        <v>1</v>
      </c>
      <c r="CM103" s="82" t="s">
        <v>82</v>
      </c>
    </row>
    <row r="104" spans="1:91" s="3" customFormat="1" ht="23.25" customHeight="1">
      <c r="A104" s="83" t="s">
        <v>83</v>
      </c>
      <c r="B104" s="48"/>
      <c r="C104" s="9"/>
      <c r="D104" s="9"/>
      <c r="E104" s="344" t="s">
        <v>84</v>
      </c>
      <c r="F104" s="344"/>
      <c r="G104" s="344"/>
      <c r="H104" s="344"/>
      <c r="I104" s="344"/>
      <c r="J104" s="9"/>
      <c r="K104" s="344" t="s">
        <v>85</v>
      </c>
      <c r="L104" s="344"/>
      <c r="M104" s="344"/>
      <c r="N104" s="344"/>
      <c r="O104" s="344"/>
      <c r="P104" s="344"/>
      <c r="Q104" s="344"/>
      <c r="R104" s="344"/>
      <c r="S104" s="344"/>
      <c r="T104" s="344"/>
      <c r="U104" s="344"/>
      <c r="V104" s="344"/>
      <c r="W104" s="344"/>
      <c r="X104" s="344"/>
      <c r="Y104" s="344"/>
      <c r="Z104" s="344"/>
      <c r="AA104" s="344"/>
      <c r="AB104" s="344"/>
      <c r="AC104" s="344"/>
      <c r="AD104" s="344"/>
      <c r="AE104" s="344"/>
      <c r="AF104" s="344"/>
      <c r="AG104" s="360">
        <f>'D.1.1 - Rekonstrukce přít..._01'!J32</f>
        <v>0</v>
      </c>
      <c r="AH104" s="361"/>
      <c r="AI104" s="361"/>
      <c r="AJ104" s="361"/>
      <c r="AK104" s="361"/>
      <c r="AL104" s="361"/>
      <c r="AM104" s="361"/>
      <c r="AN104" s="360">
        <f t="shared" si="0"/>
        <v>0</v>
      </c>
      <c r="AO104" s="361"/>
      <c r="AP104" s="361"/>
      <c r="AQ104" s="84" t="s">
        <v>86</v>
      </c>
      <c r="AR104" s="48"/>
      <c r="AS104" s="85">
        <v>0</v>
      </c>
      <c r="AT104" s="86">
        <f t="shared" si="1"/>
        <v>0</v>
      </c>
      <c r="AU104" s="87">
        <f>'D.1.1 - Rekonstrukce přít..._01'!P140</f>
        <v>0</v>
      </c>
      <c r="AV104" s="86">
        <f>'D.1.1 - Rekonstrukce přít..._01'!J35</f>
        <v>0</v>
      </c>
      <c r="AW104" s="86">
        <f>'D.1.1 - Rekonstrukce přít..._01'!J36</f>
        <v>0</v>
      </c>
      <c r="AX104" s="86">
        <f>'D.1.1 - Rekonstrukce přít..._01'!J37</f>
        <v>0</v>
      </c>
      <c r="AY104" s="86">
        <f>'D.1.1 - Rekonstrukce přít..._01'!J38</f>
        <v>0</v>
      </c>
      <c r="AZ104" s="86">
        <f>'D.1.1 - Rekonstrukce přít..._01'!F35</f>
        <v>0</v>
      </c>
      <c r="BA104" s="86">
        <f>'D.1.1 - Rekonstrukce přít..._01'!F36</f>
        <v>0</v>
      </c>
      <c r="BB104" s="86">
        <f>'D.1.1 - Rekonstrukce přít..._01'!F37</f>
        <v>0</v>
      </c>
      <c r="BC104" s="86">
        <f>'D.1.1 - Rekonstrukce přít..._01'!F38</f>
        <v>0</v>
      </c>
      <c r="BD104" s="88">
        <f>'D.1.1 - Rekonstrukce přít..._01'!F39</f>
        <v>0</v>
      </c>
      <c r="BT104" s="25" t="s">
        <v>82</v>
      </c>
      <c r="BV104" s="25" t="s">
        <v>75</v>
      </c>
      <c r="BW104" s="25" t="s">
        <v>109</v>
      </c>
      <c r="BX104" s="25" t="s">
        <v>108</v>
      </c>
      <c r="CL104" s="25" t="s">
        <v>1</v>
      </c>
    </row>
    <row r="105" spans="1:91" s="3" customFormat="1" ht="23.25" customHeight="1">
      <c r="A105" s="83" t="s">
        <v>83</v>
      </c>
      <c r="B105" s="48"/>
      <c r="C105" s="9"/>
      <c r="D105" s="9"/>
      <c r="E105" s="344" t="s">
        <v>88</v>
      </c>
      <c r="F105" s="344"/>
      <c r="G105" s="344"/>
      <c r="H105" s="344"/>
      <c r="I105" s="344"/>
      <c r="J105" s="9"/>
      <c r="K105" s="344" t="s">
        <v>89</v>
      </c>
      <c r="L105" s="344"/>
      <c r="M105" s="344"/>
      <c r="N105" s="344"/>
      <c r="O105" s="344"/>
      <c r="P105" s="344"/>
      <c r="Q105" s="344"/>
      <c r="R105" s="344"/>
      <c r="S105" s="344"/>
      <c r="T105" s="344"/>
      <c r="U105" s="344"/>
      <c r="V105" s="344"/>
      <c r="W105" s="344"/>
      <c r="X105" s="344"/>
      <c r="Y105" s="344"/>
      <c r="Z105" s="344"/>
      <c r="AA105" s="344"/>
      <c r="AB105" s="344"/>
      <c r="AC105" s="344"/>
      <c r="AD105" s="344"/>
      <c r="AE105" s="344"/>
      <c r="AF105" s="344"/>
      <c r="AG105" s="360">
        <f>'D.1.2 - Rekonstrukce přít..._01'!J32</f>
        <v>0</v>
      </c>
      <c r="AH105" s="361"/>
      <c r="AI105" s="361"/>
      <c r="AJ105" s="361"/>
      <c r="AK105" s="361"/>
      <c r="AL105" s="361"/>
      <c r="AM105" s="361"/>
      <c r="AN105" s="360">
        <f t="shared" si="0"/>
        <v>0</v>
      </c>
      <c r="AO105" s="361"/>
      <c r="AP105" s="361"/>
      <c r="AQ105" s="84" t="s">
        <v>86</v>
      </c>
      <c r="AR105" s="48"/>
      <c r="AS105" s="85">
        <v>0</v>
      </c>
      <c r="AT105" s="86">
        <f t="shared" si="1"/>
        <v>0</v>
      </c>
      <c r="AU105" s="87">
        <f>'D.1.2 - Rekonstrukce přít..._01'!P122</f>
        <v>0</v>
      </c>
      <c r="AV105" s="86">
        <f>'D.1.2 - Rekonstrukce přít..._01'!J35</f>
        <v>0</v>
      </c>
      <c r="AW105" s="86">
        <f>'D.1.2 - Rekonstrukce přít..._01'!J36</f>
        <v>0</v>
      </c>
      <c r="AX105" s="86">
        <f>'D.1.2 - Rekonstrukce přít..._01'!J37</f>
        <v>0</v>
      </c>
      <c r="AY105" s="86">
        <f>'D.1.2 - Rekonstrukce přít..._01'!J38</f>
        <v>0</v>
      </c>
      <c r="AZ105" s="86">
        <f>'D.1.2 - Rekonstrukce přít..._01'!F35</f>
        <v>0</v>
      </c>
      <c r="BA105" s="86">
        <f>'D.1.2 - Rekonstrukce přít..._01'!F36</f>
        <v>0</v>
      </c>
      <c r="BB105" s="86">
        <f>'D.1.2 - Rekonstrukce přít..._01'!F37</f>
        <v>0</v>
      </c>
      <c r="BC105" s="86">
        <f>'D.1.2 - Rekonstrukce přít..._01'!F38</f>
        <v>0</v>
      </c>
      <c r="BD105" s="88">
        <f>'D.1.2 - Rekonstrukce přít..._01'!F39</f>
        <v>0</v>
      </c>
      <c r="BT105" s="25" t="s">
        <v>82</v>
      </c>
      <c r="BV105" s="25" t="s">
        <v>75</v>
      </c>
      <c r="BW105" s="25" t="s">
        <v>110</v>
      </c>
      <c r="BX105" s="25" t="s">
        <v>108</v>
      </c>
      <c r="CL105" s="25" t="s">
        <v>1</v>
      </c>
    </row>
    <row r="106" spans="1:91" s="3" customFormat="1" ht="23.25" customHeight="1">
      <c r="A106" s="83" t="s">
        <v>83</v>
      </c>
      <c r="B106" s="48"/>
      <c r="C106" s="9"/>
      <c r="D106" s="9"/>
      <c r="E106" s="344" t="s">
        <v>91</v>
      </c>
      <c r="F106" s="344"/>
      <c r="G106" s="344"/>
      <c r="H106" s="344"/>
      <c r="I106" s="344"/>
      <c r="J106" s="9"/>
      <c r="K106" s="344" t="s">
        <v>92</v>
      </c>
      <c r="L106" s="344"/>
      <c r="M106" s="344"/>
      <c r="N106" s="344"/>
      <c r="O106" s="344"/>
      <c r="P106" s="344"/>
      <c r="Q106" s="344"/>
      <c r="R106" s="344"/>
      <c r="S106" s="344"/>
      <c r="T106" s="344"/>
      <c r="U106" s="344"/>
      <c r="V106" s="344"/>
      <c r="W106" s="344"/>
      <c r="X106" s="344"/>
      <c r="Y106" s="344"/>
      <c r="Z106" s="344"/>
      <c r="AA106" s="344"/>
      <c r="AB106" s="344"/>
      <c r="AC106" s="344"/>
      <c r="AD106" s="344"/>
      <c r="AE106" s="344"/>
      <c r="AF106" s="344"/>
      <c r="AG106" s="360">
        <f>'D.1.3 - Rekonstrukce přít..._01'!J32</f>
        <v>0</v>
      </c>
      <c r="AH106" s="361"/>
      <c r="AI106" s="361"/>
      <c r="AJ106" s="361"/>
      <c r="AK106" s="361"/>
      <c r="AL106" s="361"/>
      <c r="AM106" s="361"/>
      <c r="AN106" s="360">
        <f t="shared" si="0"/>
        <v>0</v>
      </c>
      <c r="AO106" s="361"/>
      <c r="AP106" s="361"/>
      <c r="AQ106" s="84" t="s">
        <v>86</v>
      </c>
      <c r="AR106" s="48"/>
      <c r="AS106" s="89">
        <v>0</v>
      </c>
      <c r="AT106" s="90">
        <f t="shared" si="1"/>
        <v>0</v>
      </c>
      <c r="AU106" s="91">
        <f>'D.1.3 - Rekonstrukce přít..._01'!P122</f>
        <v>0</v>
      </c>
      <c r="AV106" s="90">
        <f>'D.1.3 - Rekonstrukce přít..._01'!J35</f>
        <v>0</v>
      </c>
      <c r="AW106" s="90">
        <f>'D.1.3 - Rekonstrukce přít..._01'!J36</f>
        <v>0</v>
      </c>
      <c r="AX106" s="90">
        <f>'D.1.3 - Rekonstrukce přít..._01'!J37</f>
        <v>0</v>
      </c>
      <c r="AY106" s="90">
        <f>'D.1.3 - Rekonstrukce přít..._01'!J38</f>
        <v>0</v>
      </c>
      <c r="AZ106" s="90">
        <f>'D.1.3 - Rekonstrukce přít..._01'!F35</f>
        <v>0</v>
      </c>
      <c r="BA106" s="90">
        <f>'D.1.3 - Rekonstrukce přít..._01'!F36</f>
        <v>0</v>
      </c>
      <c r="BB106" s="90">
        <f>'D.1.3 - Rekonstrukce přít..._01'!F37</f>
        <v>0</v>
      </c>
      <c r="BC106" s="90">
        <f>'D.1.3 - Rekonstrukce přít..._01'!F38</f>
        <v>0</v>
      </c>
      <c r="BD106" s="92">
        <f>'D.1.3 - Rekonstrukce přít..._01'!F39</f>
        <v>0</v>
      </c>
      <c r="BT106" s="25" t="s">
        <v>82</v>
      </c>
      <c r="BV106" s="25" t="s">
        <v>75</v>
      </c>
      <c r="BW106" s="25" t="s">
        <v>111</v>
      </c>
      <c r="BX106" s="25" t="s">
        <v>108</v>
      </c>
      <c r="CL106" s="25" t="s">
        <v>1</v>
      </c>
    </row>
    <row r="107" spans="1:91" s="1" customFormat="1" ht="30" customHeight="1">
      <c r="B107" s="32"/>
      <c r="AR107" s="32"/>
    </row>
    <row r="108" spans="1:91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32"/>
    </row>
  </sheetData>
  <sheetProtection algorithmName="SHA-512" hashValue="cUfImzlIUP1DFJnn30PJ7oz5yjKhu38/Uja+zzmjjZFcauUUDtyRewwAJIUyXV24WLrhIo4BQ7bSRrHwepVK5Q==" saltValue="3R1C6Nzx5mIPw+H2kK4h/XoWamr5DwUPgsKQQ2iMJ+R5DCLdbT7/xQOP+TKFfWg5LLSdFB6lwcO6SXHXw/5kaw==" spinCount="100000" sheet="1" objects="1" scenarios="1" formatColumns="0" formatRows="0"/>
  <mergeCells count="86">
    <mergeCell ref="AN106:AP106"/>
    <mergeCell ref="AG106:AM106"/>
    <mergeCell ref="AN94:AP94"/>
    <mergeCell ref="AN100:AP100"/>
    <mergeCell ref="AN96:AP96"/>
    <mergeCell ref="AS89:AT91"/>
    <mergeCell ref="AN105:AP105"/>
    <mergeCell ref="AG105:AM105"/>
    <mergeCell ref="AK35:AO35"/>
    <mergeCell ref="X35:AB35"/>
    <mergeCell ref="AN104:AP104"/>
    <mergeCell ref="AN103:AP103"/>
    <mergeCell ref="AN98:AP98"/>
    <mergeCell ref="AN102:AP102"/>
    <mergeCell ref="AN95:AP95"/>
    <mergeCell ref="AN92:AP92"/>
    <mergeCell ref="AN97:AP97"/>
    <mergeCell ref="AN101:AP101"/>
    <mergeCell ref="AR2:BE2"/>
    <mergeCell ref="AG97:AM97"/>
    <mergeCell ref="AG103:AM103"/>
    <mergeCell ref="AG102:AM102"/>
    <mergeCell ref="AG92:AM92"/>
    <mergeCell ref="AG101:AM101"/>
    <mergeCell ref="AG100:AM100"/>
    <mergeCell ref="AG95:AM95"/>
    <mergeCell ref="AG96:AM96"/>
    <mergeCell ref="AG99:AM99"/>
    <mergeCell ref="AG98:AM98"/>
    <mergeCell ref="AM87:AN87"/>
    <mergeCell ref="AM89:AP89"/>
    <mergeCell ref="AM90:AP90"/>
    <mergeCell ref="AK30:AO30"/>
    <mergeCell ref="BE5:BE34"/>
    <mergeCell ref="L32:P32"/>
    <mergeCell ref="W32:AE32"/>
    <mergeCell ref="AK32:AO32"/>
    <mergeCell ref="L33:P33"/>
    <mergeCell ref="AK33:AO33"/>
    <mergeCell ref="W33:AE33"/>
    <mergeCell ref="L30:P30"/>
    <mergeCell ref="AK31:AO31"/>
    <mergeCell ref="W31:AE31"/>
    <mergeCell ref="L31:P31"/>
    <mergeCell ref="E106:I106"/>
    <mergeCell ref="K106:AF106"/>
    <mergeCell ref="AG94:AM94"/>
    <mergeCell ref="W30:AE30"/>
    <mergeCell ref="K104:AF104"/>
    <mergeCell ref="K96:AF96"/>
    <mergeCell ref="K98:AF98"/>
    <mergeCell ref="L85:AO85"/>
    <mergeCell ref="E105:I105"/>
    <mergeCell ref="K105:AF105"/>
    <mergeCell ref="AG104:AM104"/>
    <mergeCell ref="AN99:AP99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E104:I104"/>
    <mergeCell ref="E96:I96"/>
    <mergeCell ref="E101:I101"/>
    <mergeCell ref="E100:I100"/>
    <mergeCell ref="E99:I99"/>
    <mergeCell ref="C92:G92"/>
    <mergeCell ref="D103:H103"/>
    <mergeCell ref="D95:H95"/>
    <mergeCell ref="E98:I98"/>
    <mergeCell ref="E97:I97"/>
    <mergeCell ref="E102:I102"/>
    <mergeCell ref="I92:AF92"/>
    <mergeCell ref="J103:AF103"/>
    <mergeCell ref="J95:AF95"/>
    <mergeCell ref="K99:AF99"/>
    <mergeCell ref="K100:AF100"/>
    <mergeCell ref="K97:AF97"/>
    <mergeCell ref="K101:AF101"/>
    <mergeCell ref="K102:AF102"/>
  </mergeCells>
  <hyperlinks>
    <hyperlink ref="A96" location="'D.1.1 - Rekonstrukce přít...'!C2" display="/" xr:uid="{00000000-0004-0000-0000-000000000000}"/>
    <hyperlink ref="A97" location="'D.1.2 - Rekonstrukce přít...'!C2" display="/" xr:uid="{00000000-0004-0000-0000-000001000000}"/>
    <hyperlink ref="A98" location="'D.1.3 - Rekonstrukce přít...'!C2" display="/" xr:uid="{00000000-0004-0000-0000-000002000000}"/>
    <hyperlink ref="A99" location="'D.2.1 - MVE VDJ Krmelín -...'!C2" display="/" xr:uid="{00000000-0004-0000-0000-000003000000}"/>
    <hyperlink ref="A100" location="'D.2.2 - MVE VDJ Krmelín -...'!C2" display="/" xr:uid="{00000000-0004-0000-0000-000004000000}"/>
    <hyperlink ref="A101" location="'VON 1 - Vedlejší rozpočto...'!C2" display="/" xr:uid="{00000000-0004-0000-0000-000005000000}"/>
    <hyperlink ref="A102" location="'VON 2 - Ostatní  rozpočto...'!C2" display="/" xr:uid="{00000000-0004-0000-0000-000006000000}"/>
    <hyperlink ref="A104" location="'D.1.1 - Rekonstrukce přít..._01'!C2" display="/" xr:uid="{00000000-0004-0000-0000-000007000000}"/>
    <hyperlink ref="A105" location="'D.1.2 - Rekonstrukce přít..._01'!C2" display="/" xr:uid="{00000000-0004-0000-0000-000008000000}"/>
    <hyperlink ref="A106" location="'D.1.3 - Rekonstrukce přít..._01'!C2" display="/" xr:uid="{00000000-0004-0000-0000-000009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6"/>
  <sheetViews>
    <sheetView showGridLines="0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110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470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358" t="s">
        <v>409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470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16.5" customHeight="1">
      <c r="B89" s="32"/>
      <c r="E89" s="358" t="str">
        <f>E11</f>
        <v>D.1.2 - Rekonstrukce přítokového objektu - strojní část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J122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410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411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135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383" t="str">
        <f>E7</f>
        <v xml:space="preserve"> MVE VDJ KRMELÍN</v>
      </c>
      <c r="F110" s="384"/>
      <c r="G110" s="384"/>
      <c r="H110" s="384"/>
      <c r="L110" s="32"/>
    </row>
    <row r="111" spans="2:47" ht="12" customHeight="1">
      <c r="B111" s="20"/>
      <c r="C111" s="27" t="s">
        <v>113</v>
      </c>
      <c r="L111" s="20"/>
    </row>
    <row r="112" spans="2:47" s="1" customFormat="1" ht="16.5" customHeight="1">
      <c r="B112" s="32"/>
      <c r="E112" s="383" t="s">
        <v>470</v>
      </c>
      <c r="F112" s="382"/>
      <c r="G112" s="382"/>
      <c r="H112" s="382"/>
      <c r="L112" s="32"/>
    </row>
    <row r="113" spans="2:65" s="1" customFormat="1" ht="12" customHeight="1">
      <c r="B113" s="32"/>
      <c r="C113" s="27" t="s">
        <v>115</v>
      </c>
      <c r="L113" s="32"/>
    </row>
    <row r="114" spans="2:65" s="1" customFormat="1" ht="16.5" customHeight="1">
      <c r="B114" s="32"/>
      <c r="E114" s="358" t="str">
        <f>E11</f>
        <v>D.1.2 - Rekonstrukce přítokového objektu - strojní část</v>
      </c>
      <c r="F114" s="382"/>
      <c r="G114" s="382"/>
      <c r="H114" s="382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3. 2. 2024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 xml:space="preserve"> </v>
      </c>
      <c r="I118" s="27" t="s">
        <v>29</v>
      </c>
      <c r="J118" s="30" t="str">
        <f>E23</f>
        <v xml:space="preserve"> </v>
      </c>
      <c r="L118" s="32"/>
    </row>
    <row r="119" spans="2:65" s="1" customFormat="1" ht="15.2" customHeight="1">
      <c r="B119" s="32"/>
      <c r="C119" s="27" t="s">
        <v>27</v>
      </c>
      <c r="F119" s="25" t="str">
        <f>IF(E20="","",E20)</f>
        <v>Vyplň údaj</v>
      </c>
      <c r="I119" s="27" t="s">
        <v>31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136</v>
      </c>
      <c r="D121" s="118" t="s">
        <v>58</v>
      </c>
      <c r="E121" s="118" t="s">
        <v>54</v>
      </c>
      <c r="F121" s="118" t="s">
        <v>55</v>
      </c>
      <c r="G121" s="118" t="s">
        <v>137</v>
      </c>
      <c r="H121" s="118" t="s">
        <v>138</v>
      </c>
      <c r="I121" s="118" t="s">
        <v>139</v>
      </c>
      <c r="J121" s="119" t="s">
        <v>119</v>
      </c>
      <c r="K121" s="120" t="s">
        <v>140</v>
      </c>
      <c r="L121" s="116"/>
      <c r="M121" s="59" t="s">
        <v>1</v>
      </c>
      <c r="N121" s="60" t="s">
        <v>37</v>
      </c>
      <c r="O121" s="60" t="s">
        <v>141</v>
      </c>
      <c r="P121" s="60" t="s">
        <v>142</v>
      </c>
      <c r="Q121" s="60" t="s">
        <v>143</v>
      </c>
      <c r="R121" s="60" t="s">
        <v>144</v>
      </c>
      <c r="S121" s="60" t="s">
        <v>145</v>
      </c>
      <c r="T121" s="61" t="s">
        <v>146</v>
      </c>
    </row>
    <row r="122" spans="2:65" s="1" customFormat="1" ht="22.9" customHeight="1">
      <c r="B122" s="32"/>
      <c r="C122" s="64" t="s">
        <v>147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72</v>
      </c>
      <c r="AU122" s="17" t="s">
        <v>121</v>
      </c>
      <c r="BK122" s="124">
        <f>BK123</f>
        <v>0</v>
      </c>
    </row>
    <row r="123" spans="2:65" s="11" customFormat="1" ht="25.9" customHeight="1">
      <c r="B123" s="125"/>
      <c r="D123" s="126" t="s">
        <v>72</v>
      </c>
      <c r="E123" s="127" t="s">
        <v>234</v>
      </c>
      <c r="F123" s="127" t="s">
        <v>412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168</v>
      </c>
      <c r="AT123" s="133" t="s">
        <v>72</v>
      </c>
      <c r="AU123" s="133" t="s">
        <v>73</v>
      </c>
      <c r="AY123" s="126" t="s">
        <v>150</v>
      </c>
      <c r="BK123" s="134">
        <f>BK124</f>
        <v>0</v>
      </c>
    </row>
    <row r="124" spans="2:65" s="11" customFormat="1" ht="22.9" customHeight="1">
      <c r="B124" s="125"/>
      <c r="D124" s="126" t="s">
        <v>72</v>
      </c>
      <c r="E124" s="135" t="s">
        <v>413</v>
      </c>
      <c r="F124" s="135" t="s">
        <v>414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168</v>
      </c>
      <c r="AT124" s="133" t="s">
        <v>72</v>
      </c>
      <c r="AU124" s="133" t="s">
        <v>80</v>
      </c>
      <c r="AY124" s="126" t="s">
        <v>150</v>
      </c>
      <c r="BK124" s="134">
        <f>BK125</f>
        <v>0</v>
      </c>
    </row>
    <row r="125" spans="2:65" s="1" customFormat="1" ht="16.5" customHeight="1">
      <c r="B125" s="32"/>
      <c r="C125" s="137" t="s">
        <v>80</v>
      </c>
      <c r="D125" s="137" t="s">
        <v>152</v>
      </c>
      <c r="E125" s="138" t="s">
        <v>415</v>
      </c>
      <c r="F125" s="139" t="s">
        <v>416</v>
      </c>
      <c r="G125" s="140" t="s">
        <v>417</v>
      </c>
      <c r="H125" s="141">
        <v>1</v>
      </c>
      <c r="I125" s="142">
        <f>'D.1.2_Strojní nezpůsobilé'!F124</f>
        <v>0</v>
      </c>
      <c r="J125" s="143">
        <f>ROUND(I125*H125,2)</f>
        <v>0</v>
      </c>
      <c r="K125" s="144"/>
      <c r="L125" s="32"/>
      <c r="M125" s="187" t="s">
        <v>1</v>
      </c>
      <c r="N125" s="188" t="s">
        <v>38</v>
      </c>
      <c r="O125" s="189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AR125" s="149" t="s">
        <v>418</v>
      </c>
      <c r="AT125" s="149" t="s">
        <v>152</v>
      </c>
      <c r="AU125" s="149" t="s">
        <v>82</v>
      </c>
      <c r="AY125" s="17" t="s">
        <v>150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80</v>
      </c>
      <c r="BK125" s="150">
        <f>ROUND(I125*H125,2)</f>
        <v>0</v>
      </c>
      <c r="BL125" s="17" t="s">
        <v>418</v>
      </c>
      <c r="BM125" s="149" t="s">
        <v>82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iWoDgZrxAe/ldpsvtm0mCnQnyy/DPGhBH1OD9Av8xjwB6aZa1yOISfg1UZ3lr++uB6byd92dhXYdQ1+Ijo/G7g==" saltValue="liFOGT3VzEN3aj/UkPhC0/cIWU6TuW1+rccOrW3k36ro5lfmDGqucvajubZ+6GY3md2+L+SGvR4F6PsVy4rjCA==" spinCount="100000" sheet="1" objects="1" scenarios="1" formatColumns="0" formatRows="0" autoFilter="0"/>
  <autoFilter ref="C121:K125" xr:uid="{00000000-0009-0000-0000-000009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7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111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470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30" customHeight="1">
      <c r="B11" s="32"/>
      <c r="E11" s="358" t="s">
        <v>419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ROUND((SUM(BE122:BE126)),  2)</f>
        <v>0</v>
      </c>
      <c r="I35" s="96">
        <v>0.21</v>
      </c>
      <c r="J35" s="86">
        <f>ROUND(((SUM(BE122:BE126))*I35),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ROUND((SUM(BF122:BF126)),  2)</f>
        <v>0</v>
      </c>
      <c r="I36" s="96">
        <v>0.12</v>
      </c>
      <c r="J36" s="86">
        <f>ROUND(((SUM(BF122:BF126))*I36),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ROUND((SUM(BG122:BG126)),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ROUND((SUM(BH122:BH126)),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ROUND((SUM(BI122:BI126)),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470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30" customHeight="1">
      <c r="B89" s="32"/>
      <c r="E89" s="358" t="str">
        <f>E11</f>
        <v>D.1.3 - Rekonstrukce přítokového objektu - elektrotechnická část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J122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410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420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135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383" t="str">
        <f>E7</f>
        <v xml:space="preserve"> MVE VDJ KRMELÍN</v>
      </c>
      <c r="F110" s="384"/>
      <c r="G110" s="384"/>
      <c r="H110" s="384"/>
      <c r="L110" s="32"/>
    </row>
    <row r="111" spans="2:47" ht="12" customHeight="1">
      <c r="B111" s="20"/>
      <c r="C111" s="27" t="s">
        <v>113</v>
      </c>
      <c r="L111" s="20"/>
    </row>
    <row r="112" spans="2:47" s="1" customFormat="1" ht="16.5" customHeight="1">
      <c r="B112" s="32"/>
      <c r="E112" s="383" t="s">
        <v>470</v>
      </c>
      <c r="F112" s="382"/>
      <c r="G112" s="382"/>
      <c r="H112" s="382"/>
      <c r="L112" s="32"/>
    </row>
    <row r="113" spans="2:65" s="1" customFormat="1" ht="12" customHeight="1">
      <c r="B113" s="32"/>
      <c r="C113" s="27" t="s">
        <v>115</v>
      </c>
      <c r="L113" s="32"/>
    </row>
    <row r="114" spans="2:65" s="1" customFormat="1" ht="30" customHeight="1">
      <c r="B114" s="32"/>
      <c r="E114" s="358" t="str">
        <f>E11</f>
        <v>D.1.3 - Rekonstrukce přítokového objektu - elektrotechnická část</v>
      </c>
      <c r="F114" s="382"/>
      <c r="G114" s="382"/>
      <c r="H114" s="382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3. 2. 2024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 xml:space="preserve"> </v>
      </c>
      <c r="I118" s="27" t="s">
        <v>29</v>
      </c>
      <c r="J118" s="30" t="str">
        <f>E23</f>
        <v xml:space="preserve"> </v>
      </c>
      <c r="L118" s="32"/>
    </row>
    <row r="119" spans="2:65" s="1" customFormat="1" ht="15.2" customHeight="1">
      <c r="B119" s="32"/>
      <c r="C119" s="27" t="s">
        <v>27</v>
      </c>
      <c r="F119" s="25" t="str">
        <f>IF(E20="","",E20)</f>
        <v>Vyplň údaj</v>
      </c>
      <c r="I119" s="27" t="s">
        <v>31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136</v>
      </c>
      <c r="D121" s="118" t="s">
        <v>58</v>
      </c>
      <c r="E121" s="118" t="s">
        <v>54</v>
      </c>
      <c r="F121" s="118" t="s">
        <v>55</v>
      </c>
      <c r="G121" s="118" t="s">
        <v>137</v>
      </c>
      <c r="H121" s="118" t="s">
        <v>138</v>
      </c>
      <c r="I121" s="118" t="s">
        <v>139</v>
      </c>
      <c r="J121" s="119" t="s">
        <v>119</v>
      </c>
      <c r="K121" s="120" t="s">
        <v>140</v>
      </c>
      <c r="L121" s="116"/>
      <c r="M121" s="59" t="s">
        <v>1</v>
      </c>
      <c r="N121" s="60" t="s">
        <v>37</v>
      </c>
      <c r="O121" s="60" t="s">
        <v>141</v>
      </c>
      <c r="P121" s="60" t="s">
        <v>142</v>
      </c>
      <c r="Q121" s="60" t="s">
        <v>143</v>
      </c>
      <c r="R121" s="60" t="s">
        <v>144</v>
      </c>
      <c r="S121" s="60" t="s">
        <v>145</v>
      </c>
      <c r="T121" s="61" t="s">
        <v>146</v>
      </c>
    </row>
    <row r="122" spans="2:65" s="1" customFormat="1" ht="22.9" customHeight="1">
      <c r="B122" s="32"/>
      <c r="C122" s="64" t="s">
        <v>147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72</v>
      </c>
      <c r="AU122" s="17" t="s">
        <v>121</v>
      </c>
      <c r="BK122" s="124">
        <f>BK123</f>
        <v>0</v>
      </c>
    </row>
    <row r="123" spans="2:65" s="11" customFormat="1" ht="25.9" customHeight="1">
      <c r="B123" s="125"/>
      <c r="D123" s="126" t="s">
        <v>72</v>
      </c>
      <c r="E123" s="127" t="s">
        <v>234</v>
      </c>
      <c r="F123" s="127" t="s">
        <v>412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168</v>
      </c>
      <c r="AT123" s="133" t="s">
        <v>72</v>
      </c>
      <c r="AU123" s="133" t="s">
        <v>73</v>
      </c>
      <c r="AY123" s="126" t="s">
        <v>150</v>
      </c>
      <c r="BK123" s="134">
        <f>BK124</f>
        <v>0</v>
      </c>
    </row>
    <row r="124" spans="2:65" s="11" customFormat="1" ht="22.9" customHeight="1">
      <c r="B124" s="125"/>
      <c r="D124" s="126" t="s">
        <v>72</v>
      </c>
      <c r="E124" s="135" t="s">
        <v>421</v>
      </c>
      <c r="F124" s="135" t="s">
        <v>422</v>
      </c>
      <c r="I124" s="128"/>
      <c r="J124" s="136">
        <f>BK124</f>
        <v>0</v>
      </c>
      <c r="L124" s="125"/>
      <c r="M124" s="130"/>
      <c r="P124" s="131">
        <f>SUM(P125:P126)</f>
        <v>0</v>
      </c>
      <c r="R124" s="131">
        <f>SUM(R125:R126)</f>
        <v>0</v>
      </c>
      <c r="T124" s="132">
        <f>SUM(T125:T126)</f>
        <v>0</v>
      </c>
      <c r="AR124" s="126" t="s">
        <v>168</v>
      </c>
      <c r="AT124" s="133" t="s">
        <v>72</v>
      </c>
      <c r="AU124" s="133" t="s">
        <v>80</v>
      </c>
      <c r="AY124" s="126" t="s">
        <v>150</v>
      </c>
      <c r="BK124" s="134">
        <f>SUM(BK125:BK126)</f>
        <v>0</v>
      </c>
    </row>
    <row r="125" spans="2:65" s="1" customFormat="1" ht="16.5" customHeight="1">
      <c r="B125" s="32"/>
      <c r="C125" s="137" t="s">
        <v>80</v>
      </c>
      <c r="D125" s="137" t="s">
        <v>152</v>
      </c>
      <c r="E125" s="138" t="s">
        <v>787</v>
      </c>
      <c r="F125" s="139" t="s">
        <v>788</v>
      </c>
      <c r="G125" s="140" t="s">
        <v>417</v>
      </c>
      <c r="H125" s="141">
        <v>1</v>
      </c>
      <c r="I125" s="142">
        <f>'D.1.3.1_Silnoproud nezpůsobilé'!H49</f>
        <v>0</v>
      </c>
      <c r="J125" s="143">
        <f>ROUND(I125*H125,2)</f>
        <v>0</v>
      </c>
      <c r="K125" s="144"/>
      <c r="L125" s="32"/>
      <c r="M125" s="145" t="s">
        <v>1</v>
      </c>
      <c r="N125" s="146" t="s">
        <v>38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418</v>
      </c>
      <c r="AT125" s="149" t="s">
        <v>152</v>
      </c>
      <c r="AU125" s="149" t="s">
        <v>82</v>
      </c>
      <c r="AY125" s="17" t="s">
        <v>150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80</v>
      </c>
      <c r="BK125" s="150">
        <f>ROUND(I125*H125,2)</f>
        <v>0</v>
      </c>
      <c r="BL125" s="17" t="s">
        <v>418</v>
      </c>
      <c r="BM125" s="149" t="s">
        <v>82</v>
      </c>
    </row>
    <row r="126" spans="2:65" s="1" customFormat="1" ht="16.5" customHeight="1">
      <c r="B126" s="32"/>
      <c r="C126" s="137" t="s">
        <v>82</v>
      </c>
      <c r="D126" s="137" t="s">
        <v>152</v>
      </c>
      <c r="E126" s="138" t="s">
        <v>423</v>
      </c>
      <c r="F126" s="139" t="s">
        <v>424</v>
      </c>
      <c r="G126" s="140" t="s">
        <v>417</v>
      </c>
      <c r="H126" s="141">
        <v>1</v>
      </c>
      <c r="I126" s="142">
        <f>'D.1.3.2_Mo a MAR nezpůsobilé'!H13</f>
        <v>0</v>
      </c>
      <c r="J126" s="143">
        <f>ROUND(I126*H126,2)</f>
        <v>0</v>
      </c>
      <c r="K126" s="144"/>
      <c r="L126" s="32"/>
      <c r="M126" s="187" t="s">
        <v>1</v>
      </c>
      <c r="N126" s="188" t="s">
        <v>38</v>
      </c>
      <c r="O126" s="189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AR126" s="149" t="s">
        <v>418</v>
      </c>
      <c r="AT126" s="149" t="s">
        <v>152</v>
      </c>
      <c r="AU126" s="149" t="s">
        <v>82</v>
      </c>
      <c r="AY126" s="17" t="s">
        <v>150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80</v>
      </c>
      <c r="BK126" s="150">
        <f>ROUND(I126*H126,2)</f>
        <v>0</v>
      </c>
      <c r="BL126" s="17" t="s">
        <v>418</v>
      </c>
      <c r="BM126" s="149" t="s">
        <v>156</v>
      </c>
    </row>
    <row r="127" spans="2:65" s="1" customFormat="1" ht="6.95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2"/>
    </row>
  </sheetData>
  <sheetProtection algorithmName="SHA-512" hashValue="mlyh6D/NFquFTsWFk3f1iTwRmfCnnCKqrtUSei0LCzaEo74fW00aLUigtu4K+26u+nKVUcwAdK9WNpUElo/okQ==" saltValue="/fINYN7g3FT4ddm2tl/A4MbBEBHnB/PWU8BDKwmh+ghkTnhEzwH/4qH/9bHDfyloYGogYHdkfqn4uJhrQmrmqw==" spinCount="100000" sheet="1" objects="1" scenarios="1" formatColumns="0" formatRows="0" autoFilter="0"/>
  <autoFilter ref="C121:K126" xr:uid="{00000000-0009-0000-0000-00000A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37545-B81D-4148-B79A-FB86DB2389F5}">
  <dimension ref="A1:F121"/>
  <sheetViews>
    <sheetView topLeftCell="A55" workbookViewId="0">
      <selection activeCell="J17" sqref="J17"/>
    </sheetView>
  </sheetViews>
  <sheetFormatPr defaultRowHeight="12.75"/>
  <cols>
    <col min="1" max="1" width="7.83203125" style="225" customWidth="1"/>
    <col min="2" max="2" width="83.6640625" style="226" customWidth="1"/>
    <col min="3" max="3" width="8.1640625" style="225" customWidth="1"/>
    <col min="4" max="4" width="10.1640625" style="225" customWidth="1"/>
    <col min="5" max="6" width="12.5" style="225" customWidth="1"/>
    <col min="7" max="256" width="9.33203125" style="200"/>
    <col min="257" max="257" width="7.83203125" style="200" customWidth="1"/>
    <col min="258" max="258" width="83.6640625" style="200" customWidth="1"/>
    <col min="259" max="259" width="8.1640625" style="200" customWidth="1"/>
    <col min="260" max="260" width="10.1640625" style="200" customWidth="1"/>
    <col min="261" max="262" width="12.5" style="200" customWidth="1"/>
    <col min="263" max="512" width="9.33203125" style="200"/>
    <col min="513" max="513" width="7.83203125" style="200" customWidth="1"/>
    <col min="514" max="514" width="83.6640625" style="200" customWidth="1"/>
    <col min="515" max="515" width="8.1640625" style="200" customWidth="1"/>
    <col min="516" max="516" width="10.1640625" style="200" customWidth="1"/>
    <col min="517" max="518" width="12.5" style="200" customWidth="1"/>
    <col min="519" max="768" width="9.33203125" style="200"/>
    <col min="769" max="769" width="7.83203125" style="200" customWidth="1"/>
    <col min="770" max="770" width="83.6640625" style="200" customWidth="1"/>
    <col min="771" max="771" width="8.1640625" style="200" customWidth="1"/>
    <col min="772" max="772" width="10.1640625" style="200" customWidth="1"/>
    <col min="773" max="774" width="12.5" style="200" customWidth="1"/>
    <col min="775" max="1024" width="9.33203125" style="200"/>
    <col min="1025" max="1025" width="7.83203125" style="200" customWidth="1"/>
    <col min="1026" max="1026" width="83.6640625" style="200" customWidth="1"/>
    <col min="1027" max="1027" width="8.1640625" style="200" customWidth="1"/>
    <col min="1028" max="1028" width="10.1640625" style="200" customWidth="1"/>
    <col min="1029" max="1030" width="12.5" style="200" customWidth="1"/>
    <col min="1031" max="1280" width="9.33203125" style="200"/>
    <col min="1281" max="1281" width="7.83203125" style="200" customWidth="1"/>
    <col min="1282" max="1282" width="83.6640625" style="200" customWidth="1"/>
    <col min="1283" max="1283" width="8.1640625" style="200" customWidth="1"/>
    <col min="1284" max="1284" width="10.1640625" style="200" customWidth="1"/>
    <col min="1285" max="1286" width="12.5" style="200" customWidth="1"/>
    <col min="1287" max="1536" width="9.33203125" style="200"/>
    <col min="1537" max="1537" width="7.83203125" style="200" customWidth="1"/>
    <col min="1538" max="1538" width="83.6640625" style="200" customWidth="1"/>
    <col min="1539" max="1539" width="8.1640625" style="200" customWidth="1"/>
    <col min="1540" max="1540" width="10.1640625" style="200" customWidth="1"/>
    <col min="1541" max="1542" width="12.5" style="200" customWidth="1"/>
    <col min="1543" max="1792" width="9.33203125" style="200"/>
    <col min="1793" max="1793" width="7.83203125" style="200" customWidth="1"/>
    <col min="1794" max="1794" width="83.6640625" style="200" customWidth="1"/>
    <col min="1795" max="1795" width="8.1640625" style="200" customWidth="1"/>
    <col min="1796" max="1796" width="10.1640625" style="200" customWidth="1"/>
    <col min="1797" max="1798" width="12.5" style="200" customWidth="1"/>
    <col min="1799" max="2048" width="9.33203125" style="200"/>
    <col min="2049" max="2049" width="7.83203125" style="200" customWidth="1"/>
    <col min="2050" max="2050" width="83.6640625" style="200" customWidth="1"/>
    <col min="2051" max="2051" width="8.1640625" style="200" customWidth="1"/>
    <col min="2052" max="2052" width="10.1640625" style="200" customWidth="1"/>
    <col min="2053" max="2054" width="12.5" style="200" customWidth="1"/>
    <col min="2055" max="2304" width="9.33203125" style="200"/>
    <col min="2305" max="2305" width="7.83203125" style="200" customWidth="1"/>
    <col min="2306" max="2306" width="83.6640625" style="200" customWidth="1"/>
    <col min="2307" max="2307" width="8.1640625" style="200" customWidth="1"/>
    <col min="2308" max="2308" width="10.1640625" style="200" customWidth="1"/>
    <col min="2309" max="2310" width="12.5" style="200" customWidth="1"/>
    <col min="2311" max="2560" width="9.33203125" style="200"/>
    <col min="2561" max="2561" width="7.83203125" style="200" customWidth="1"/>
    <col min="2562" max="2562" width="83.6640625" style="200" customWidth="1"/>
    <col min="2563" max="2563" width="8.1640625" style="200" customWidth="1"/>
    <col min="2564" max="2564" width="10.1640625" style="200" customWidth="1"/>
    <col min="2565" max="2566" width="12.5" style="200" customWidth="1"/>
    <col min="2567" max="2816" width="9.33203125" style="200"/>
    <col min="2817" max="2817" width="7.83203125" style="200" customWidth="1"/>
    <col min="2818" max="2818" width="83.6640625" style="200" customWidth="1"/>
    <col min="2819" max="2819" width="8.1640625" style="200" customWidth="1"/>
    <col min="2820" max="2820" width="10.1640625" style="200" customWidth="1"/>
    <col min="2821" max="2822" width="12.5" style="200" customWidth="1"/>
    <col min="2823" max="3072" width="9.33203125" style="200"/>
    <col min="3073" max="3073" width="7.83203125" style="200" customWidth="1"/>
    <col min="3074" max="3074" width="83.6640625" style="200" customWidth="1"/>
    <col min="3075" max="3075" width="8.1640625" style="200" customWidth="1"/>
    <col min="3076" max="3076" width="10.1640625" style="200" customWidth="1"/>
    <col min="3077" max="3078" width="12.5" style="200" customWidth="1"/>
    <col min="3079" max="3328" width="9.33203125" style="200"/>
    <col min="3329" max="3329" width="7.83203125" style="200" customWidth="1"/>
    <col min="3330" max="3330" width="83.6640625" style="200" customWidth="1"/>
    <col min="3331" max="3331" width="8.1640625" style="200" customWidth="1"/>
    <col min="3332" max="3332" width="10.1640625" style="200" customWidth="1"/>
    <col min="3333" max="3334" width="12.5" style="200" customWidth="1"/>
    <col min="3335" max="3584" width="9.33203125" style="200"/>
    <col min="3585" max="3585" width="7.83203125" style="200" customWidth="1"/>
    <col min="3586" max="3586" width="83.6640625" style="200" customWidth="1"/>
    <col min="3587" max="3587" width="8.1640625" style="200" customWidth="1"/>
    <col min="3588" max="3588" width="10.1640625" style="200" customWidth="1"/>
    <col min="3589" max="3590" width="12.5" style="200" customWidth="1"/>
    <col min="3591" max="3840" width="9.33203125" style="200"/>
    <col min="3841" max="3841" width="7.83203125" style="200" customWidth="1"/>
    <col min="3842" max="3842" width="83.6640625" style="200" customWidth="1"/>
    <col min="3843" max="3843" width="8.1640625" style="200" customWidth="1"/>
    <col min="3844" max="3844" width="10.1640625" style="200" customWidth="1"/>
    <col min="3845" max="3846" width="12.5" style="200" customWidth="1"/>
    <col min="3847" max="4096" width="9.33203125" style="200"/>
    <col min="4097" max="4097" width="7.83203125" style="200" customWidth="1"/>
    <col min="4098" max="4098" width="83.6640625" style="200" customWidth="1"/>
    <col min="4099" max="4099" width="8.1640625" style="200" customWidth="1"/>
    <col min="4100" max="4100" width="10.1640625" style="200" customWidth="1"/>
    <col min="4101" max="4102" width="12.5" style="200" customWidth="1"/>
    <col min="4103" max="4352" width="9.33203125" style="200"/>
    <col min="4353" max="4353" width="7.83203125" style="200" customWidth="1"/>
    <col min="4354" max="4354" width="83.6640625" style="200" customWidth="1"/>
    <col min="4355" max="4355" width="8.1640625" style="200" customWidth="1"/>
    <col min="4356" max="4356" width="10.1640625" style="200" customWidth="1"/>
    <col min="4357" max="4358" width="12.5" style="200" customWidth="1"/>
    <col min="4359" max="4608" width="9.33203125" style="200"/>
    <col min="4609" max="4609" width="7.83203125" style="200" customWidth="1"/>
    <col min="4610" max="4610" width="83.6640625" style="200" customWidth="1"/>
    <col min="4611" max="4611" width="8.1640625" style="200" customWidth="1"/>
    <col min="4612" max="4612" width="10.1640625" style="200" customWidth="1"/>
    <col min="4613" max="4614" width="12.5" style="200" customWidth="1"/>
    <col min="4615" max="4864" width="9.33203125" style="200"/>
    <col min="4865" max="4865" width="7.83203125" style="200" customWidth="1"/>
    <col min="4866" max="4866" width="83.6640625" style="200" customWidth="1"/>
    <col min="4867" max="4867" width="8.1640625" style="200" customWidth="1"/>
    <col min="4868" max="4868" width="10.1640625" style="200" customWidth="1"/>
    <col min="4869" max="4870" width="12.5" style="200" customWidth="1"/>
    <col min="4871" max="5120" width="9.33203125" style="200"/>
    <col min="5121" max="5121" width="7.83203125" style="200" customWidth="1"/>
    <col min="5122" max="5122" width="83.6640625" style="200" customWidth="1"/>
    <col min="5123" max="5123" width="8.1640625" style="200" customWidth="1"/>
    <col min="5124" max="5124" width="10.1640625" style="200" customWidth="1"/>
    <col min="5125" max="5126" width="12.5" style="200" customWidth="1"/>
    <col min="5127" max="5376" width="9.33203125" style="200"/>
    <col min="5377" max="5377" width="7.83203125" style="200" customWidth="1"/>
    <col min="5378" max="5378" width="83.6640625" style="200" customWidth="1"/>
    <col min="5379" max="5379" width="8.1640625" style="200" customWidth="1"/>
    <col min="5380" max="5380" width="10.1640625" style="200" customWidth="1"/>
    <col min="5381" max="5382" width="12.5" style="200" customWidth="1"/>
    <col min="5383" max="5632" width="9.33203125" style="200"/>
    <col min="5633" max="5633" width="7.83203125" style="200" customWidth="1"/>
    <col min="5634" max="5634" width="83.6640625" style="200" customWidth="1"/>
    <col min="5635" max="5635" width="8.1640625" style="200" customWidth="1"/>
    <col min="5636" max="5636" width="10.1640625" style="200" customWidth="1"/>
    <col min="5637" max="5638" width="12.5" style="200" customWidth="1"/>
    <col min="5639" max="5888" width="9.33203125" style="200"/>
    <col min="5889" max="5889" width="7.83203125" style="200" customWidth="1"/>
    <col min="5890" max="5890" width="83.6640625" style="200" customWidth="1"/>
    <col min="5891" max="5891" width="8.1640625" style="200" customWidth="1"/>
    <col min="5892" max="5892" width="10.1640625" style="200" customWidth="1"/>
    <col min="5893" max="5894" width="12.5" style="200" customWidth="1"/>
    <col min="5895" max="6144" width="9.33203125" style="200"/>
    <col min="6145" max="6145" width="7.83203125" style="200" customWidth="1"/>
    <col min="6146" max="6146" width="83.6640625" style="200" customWidth="1"/>
    <col min="6147" max="6147" width="8.1640625" style="200" customWidth="1"/>
    <col min="6148" max="6148" width="10.1640625" style="200" customWidth="1"/>
    <col min="6149" max="6150" width="12.5" style="200" customWidth="1"/>
    <col min="6151" max="6400" width="9.33203125" style="200"/>
    <col min="6401" max="6401" width="7.83203125" style="200" customWidth="1"/>
    <col min="6402" max="6402" width="83.6640625" style="200" customWidth="1"/>
    <col min="6403" max="6403" width="8.1640625" style="200" customWidth="1"/>
    <col min="6404" max="6404" width="10.1640625" style="200" customWidth="1"/>
    <col min="6405" max="6406" width="12.5" style="200" customWidth="1"/>
    <col min="6407" max="6656" width="9.33203125" style="200"/>
    <col min="6657" max="6657" width="7.83203125" style="200" customWidth="1"/>
    <col min="6658" max="6658" width="83.6640625" style="200" customWidth="1"/>
    <col min="6659" max="6659" width="8.1640625" style="200" customWidth="1"/>
    <col min="6660" max="6660" width="10.1640625" style="200" customWidth="1"/>
    <col min="6661" max="6662" width="12.5" style="200" customWidth="1"/>
    <col min="6663" max="6912" width="9.33203125" style="200"/>
    <col min="6913" max="6913" width="7.83203125" style="200" customWidth="1"/>
    <col min="6914" max="6914" width="83.6640625" style="200" customWidth="1"/>
    <col min="6915" max="6915" width="8.1640625" style="200" customWidth="1"/>
    <col min="6916" max="6916" width="10.1640625" style="200" customWidth="1"/>
    <col min="6917" max="6918" width="12.5" style="200" customWidth="1"/>
    <col min="6919" max="7168" width="9.33203125" style="200"/>
    <col min="7169" max="7169" width="7.83203125" style="200" customWidth="1"/>
    <col min="7170" max="7170" width="83.6640625" style="200" customWidth="1"/>
    <col min="7171" max="7171" width="8.1640625" style="200" customWidth="1"/>
    <col min="7172" max="7172" width="10.1640625" style="200" customWidth="1"/>
    <col min="7173" max="7174" width="12.5" style="200" customWidth="1"/>
    <col min="7175" max="7424" width="9.33203125" style="200"/>
    <col min="7425" max="7425" width="7.83203125" style="200" customWidth="1"/>
    <col min="7426" max="7426" width="83.6640625" style="200" customWidth="1"/>
    <col min="7427" max="7427" width="8.1640625" style="200" customWidth="1"/>
    <col min="7428" max="7428" width="10.1640625" style="200" customWidth="1"/>
    <col min="7429" max="7430" width="12.5" style="200" customWidth="1"/>
    <col min="7431" max="7680" width="9.33203125" style="200"/>
    <col min="7681" max="7681" width="7.83203125" style="200" customWidth="1"/>
    <col min="7682" max="7682" width="83.6640625" style="200" customWidth="1"/>
    <col min="7683" max="7683" width="8.1640625" style="200" customWidth="1"/>
    <col min="7684" max="7684" width="10.1640625" style="200" customWidth="1"/>
    <col min="7685" max="7686" width="12.5" style="200" customWidth="1"/>
    <col min="7687" max="7936" width="9.33203125" style="200"/>
    <col min="7937" max="7937" width="7.83203125" style="200" customWidth="1"/>
    <col min="7938" max="7938" width="83.6640625" style="200" customWidth="1"/>
    <col min="7939" max="7939" width="8.1640625" style="200" customWidth="1"/>
    <col min="7940" max="7940" width="10.1640625" style="200" customWidth="1"/>
    <col min="7941" max="7942" width="12.5" style="200" customWidth="1"/>
    <col min="7943" max="8192" width="9.33203125" style="200"/>
    <col min="8193" max="8193" width="7.83203125" style="200" customWidth="1"/>
    <col min="8194" max="8194" width="83.6640625" style="200" customWidth="1"/>
    <col min="8195" max="8195" width="8.1640625" style="200" customWidth="1"/>
    <col min="8196" max="8196" width="10.1640625" style="200" customWidth="1"/>
    <col min="8197" max="8198" width="12.5" style="200" customWidth="1"/>
    <col min="8199" max="8448" width="9.33203125" style="200"/>
    <col min="8449" max="8449" width="7.83203125" style="200" customWidth="1"/>
    <col min="8450" max="8450" width="83.6640625" style="200" customWidth="1"/>
    <col min="8451" max="8451" width="8.1640625" style="200" customWidth="1"/>
    <col min="8452" max="8452" width="10.1640625" style="200" customWidth="1"/>
    <col min="8453" max="8454" width="12.5" style="200" customWidth="1"/>
    <col min="8455" max="8704" width="9.33203125" style="200"/>
    <col min="8705" max="8705" width="7.83203125" style="200" customWidth="1"/>
    <col min="8706" max="8706" width="83.6640625" style="200" customWidth="1"/>
    <col min="8707" max="8707" width="8.1640625" style="200" customWidth="1"/>
    <col min="8708" max="8708" width="10.1640625" style="200" customWidth="1"/>
    <col min="8709" max="8710" width="12.5" style="200" customWidth="1"/>
    <col min="8711" max="8960" width="9.33203125" style="200"/>
    <col min="8961" max="8961" width="7.83203125" style="200" customWidth="1"/>
    <col min="8962" max="8962" width="83.6640625" style="200" customWidth="1"/>
    <col min="8963" max="8963" width="8.1640625" style="200" customWidth="1"/>
    <col min="8964" max="8964" width="10.1640625" style="200" customWidth="1"/>
    <col min="8965" max="8966" width="12.5" style="200" customWidth="1"/>
    <col min="8967" max="9216" width="9.33203125" style="200"/>
    <col min="9217" max="9217" width="7.83203125" style="200" customWidth="1"/>
    <col min="9218" max="9218" width="83.6640625" style="200" customWidth="1"/>
    <col min="9219" max="9219" width="8.1640625" style="200" customWidth="1"/>
    <col min="9220" max="9220" width="10.1640625" style="200" customWidth="1"/>
    <col min="9221" max="9222" width="12.5" style="200" customWidth="1"/>
    <col min="9223" max="9472" width="9.33203125" style="200"/>
    <col min="9473" max="9473" width="7.83203125" style="200" customWidth="1"/>
    <col min="9474" max="9474" width="83.6640625" style="200" customWidth="1"/>
    <col min="9475" max="9475" width="8.1640625" style="200" customWidth="1"/>
    <col min="9476" max="9476" width="10.1640625" style="200" customWidth="1"/>
    <col min="9477" max="9478" width="12.5" style="200" customWidth="1"/>
    <col min="9479" max="9728" width="9.33203125" style="200"/>
    <col min="9729" max="9729" width="7.83203125" style="200" customWidth="1"/>
    <col min="9730" max="9730" width="83.6640625" style="200" customWidth="1"/>
    <col min="9731" max="9731" width="8.1640625" style="200" customWidth="1"/>
    <col min="9732" max="9732" width="10.1640625" style="200" customWidth="1"/>
    <col min="9733" max="9734" width="12.5" style="200" customWidth="1"/>
    <col min="9735" max="9984" width="9.33203125" style="200"/>
    <col min="9985" max="9985" width="7.83203125" style="200" customWidth="1"/>
    <col min="9986" max="9986" width="83.6640625" style="200" customWidth="1"/>
    <col min="9987" max="9987" width="8.1640625" style="200" customWidth="1"/>
    <col min="9988" max="9988" width="10.1640625" style="200" customWidth="1"/>
    <col min="9989" max="9990" width="12.5" style="200" customWidth="1"/>
    <col min="9991" max="10240" width="9.33203125" style="200"/>
    <col min="10241" max="10241" width="7.83203125" style="200" customWidth="1"/>
    <col min="10242" max="10242" width="83.6640625" style="200" customWidth="1"/>
    <col min="10243" max="10243" width="8.1640625" style="200" customWidth="1"/>
    <col min="10244" max="10244" width="10.1640625" style="200" customWidth="1"/>
    <col min="10245" max="10246" width="12.5" style="200" customWidth="1"/>
    <col min="10247" max="10496" width="9.33203125" style="200"/>
    <col min="10497" max="10497" width="7.83203125" style="200" customWidth="1"/>
    <col min="10498" max="10498" width="83.6640625" style="200" customWidth="1"/>
    <col min="10499" max="10499" width="8.1640625" style="200" customWidth="1"/>
    <col min="10500" max="10500" width="10.1640625" style="200" customWidth="1"/>
    <col min="10501" max="10502" width="12.5" style="200" customWidth="1"/>
    <col min="10503" max="10752" width="9.33203125" style="200"/>
    <col min="10753" max="10753" width="7.83203125" style="200" customWidth="1"/>
    <col min="10754" max="10754" width="83.6640625" style="200" customWidth="1"/>
    <col min="10755" max="10755" width="8.1640625" style="200" customWidth="1"/>
    <col min="10756" max="10756" width="10.1640625" style="200" customWidth="1"/>
    <col min="10757" max="10758" width="12.5" style="200" customWidth="1"/>
    <col min="10759" max="11008" width="9.33203125" style="200"/>
    <col min="11009" max="11009" width="7.83203125" style="200" customWidth="1"/>
    <col min="11010" max="11010" width="83.6640625" style="200" customWidth="1"/>
    <col min="11011" max="11011" width="8.1640625" style="200" customWidth="1"/>
    <col min="11012" max="11012" width="10.1640625" style="200" customWidth="1"/>
    <col min="11013" max="11014" width="12.5" style="200" customWidth="1"/>
    <col min="11015" max="11264" width="9.33203125" style="200"/>
    <col min="11265" max="11265" width="7.83203125" style="200" customWidth="1"/>
    <col min="11266" max="11266" width="83.6640625" style="200" customWidth="1"/>
    <col min="11267" max="11267" width="8.1640625" style="200" customWidth="1"/>
    <col min="11268" max="11268" width="10.1640625" style="200" customWidth="1"/>
    <col min="11269" max="11270" width="12.5" style="200" customWidth="1"/>
    <col min="11271" max="11520" width="9.33203125" style="200"/>
    <col min="11521" max="11521" width="7.83203125" style="200" customWidth="1"/>
    <col min="11522" max="11522" width="83.6640625" style="200" customWidth="1"/>
    <col min="11523" max="11523" width="8.1640625" style="200" customWidth="1"/>
    <col min="11524" max="11524" width="10.1640625" style="200" customWidth="1"/>
    <col min="11525" max="11526" width="12.5" style="200" customWidth="1"/>
    <col min="11527" max="11776" width="9.33203125" style="200"/>
    <col min="11777" max="11777" width="7.83203125" style="200" customWidth="1"/>
    <col min="11778" max="11778" width="83.6640625" style="200" customWidth="1"/>
    <col min="11779" max="11779" width="8.1640625" style="200" customWidth="1"/>
    <col min="11780" max="11780" width="10.1640625" style="200" customWidth="1"/>
    <col min="11781" max="11782" width="12.5" style="200" customWidth="1"/>
    <col min="11783" max="12032" width="9.33203125" style="200"/>
    <col min="12033" max="12033" width="7.83203125" style="200" customWidth="1"/>
    <col min="12034" max="12034" width="83.6640625" style="200" customWidth="1"/>
    <col min="12035" max="12035" width="8.1640625" style="200" customWidth="1"/>
    <col min="12036" max="12036" width="10.1640625" style="200" customWidth="1"/>
    <col min="12037" max="12038" width="12.5" style="200" customWidth="1"/>
    <col min="12039" max="12288" width="9.33203125" style="200"/>
    <col min="12289" max="12289" width="7.83203125" style="200" customWidth="1"/>
    <col min="12290" max="12290" width="83.6640625" style="200" customWidth="1"/>
    <col min="12291" max="12291" width="8.1640625" style="200" customWidth="1"/>
    <col min="12292" max="12292" width="10.1640625" style="200" customWidth="1"/>
    <col min="12293" max="12294" width="12.5" style="200" customWidth="1"/>
    <col min="12295" max="12544" width="9.33203125" style="200"/>
    <col min="12545" max="12545" width="7.83203125" style="200" customWidth="1"/>
    <col min="12546" max="12546" width="83.6640625" style="200" customWidth="1"/>
    <col min="12547" max="12547" width="8.1640625" style="200" customWidth="1"/>
    <col min="12548" max="12548" width="10.1640625" style="200" customWidth="1"/>
    <col min="12549" max="12550" width="12.5" style="200" customWidth="1"/>
    <col min="12551" max="12800" width="9.33203125" style="200"/>
    <col min="12801" max="12801" width="7.83203125" style="200" customWidth="1"/>
    <col min="12802" max="12802" width="83.6640625" style="200" customWidth="1"/>
    <col min="12803" max="12803" width="8.1640625" style="200" customWidth="1"/>
    <col min="12804" max="12804" width="10.1640625" style="200" customWidth="1"/>
    <col min="12805" max="12806" width="12.5" style="200" customWidth="1"/>
    <col min="12807" max="13056" width="9.33203125" style="200"/>
    <col min="13057" max="13057" width="7.83203125" style="200" customWidth="1"/>
    <col min="13058" max="13058" width="83.6640625" style="200" customWidth="1"/>
    <col min="13059" max="13059" width="8.1640625" style="200" customWidth="1"/>
    <col min="13060" max="13060" width="10.1640625" style="200" customWidth="1"/>
    <col min="13061" max="13062" width="12.5" style="200" customWidth="1"/>
    <col min="13063" max="13312" width="9.33203125" style="200"/>
    <col min="13313" max="13313" width="7.83203125" style="200" customWidth="1"/>
    <col min="13314" max="13314" width="83.6640625" style="200" customWidth="1"/>
    <col min="13315" max="13315" width="8.1640625" style="200" customWidth="1"/>
    <col min="13316" max="13316" width="10.1640625" style="200" customWidth="1"/>
    <col min="13317" max="13318" width="12.5" style="200" customWidth="1"/>
    <col min="13319" max="13568" width="9.33203125" style="200"/>
    <col min="13569" max="13569" width="7.83203125" style="200" customWidth="1"/>
    <col min="13570" max="13570" width="83.6640625" style="200" customWidth="1"/>
    <col min="13571" max="13571" width="8.1640625" style="200" customWidth="1"/>
    <col min="13572" max="13572" width="10.1640625" style="200" customWidth="1"/>
    <col min="13573" max="13574" width="12.5" style="200" customWidth="1"/>
    <col min="13575" max="13824" width="9.33203125" style="200"/>
    <col min="13825" max="13825" width="7.83203125" style="200" customWidth="1"/>
    <col min="13826" max="13826" width="83.6640625" style="200" customWidth="1"/>
    <col min="13827" max="13827" width="8.1640625" style="200" customWidth="1"/>
    <col min="13828" max="13828" width="10.1640625" style="200" customWidth="1"/>
    <col min="13829" max="13830" width="12.5" style="200" customWidth="1"/>
    <col min="13831" max="14080" width="9.33203125" style="200"/>
    <col min="14081" max="14081" width="7.83203125" style="200" customWidth="1"/>
    <col min="14082" max="14082" width="83.6640625" style="200" customWidth="1"/>
    <col min="14083" max="14083" width="8.1640625" style="200" customWidth="1"/>
    <col min="14084" max="14084" width="10.1640625" style="200" customWidth="1"/>
    <col min="14085" max="14086" width="12.5" style="200" customWidth="1"/>
    <col min="14087" max="14336" width="9.33203125" style="200"/>
    <col min="14337" max="14337" width="7.83203125" style="200" customWidth="1"/>
    <col min="14338" max="14338" width="83.6640625" style="200" customWidth="1"/>
    <col min="14339" max="14339" width="8.1640625" style="200" customWidth="1"/>
    <col min="14340" max="14340" width="10.1640625" style="200" customWidth="1"/>
    <col min="14341" max="14342" width="12.5" style="200" customWidth="1"/>
    <col min="14343" max="14592" width="9.33203125" style="200"/>
    <col min="14593" max="14593" width="7.83203125" style="200" customWidth="1"/>
    <col min="14594" max="14594" width="83.6640625" style="200" customWidth="1"/>
    <col min="14595" max="14595" width="8.1640625" style="200" customWidth="1"/>
    <col min="14596" max="14596" width="10.1640625" style="200" customWidth="1"/>
    <col min="14597" max="14598" width="12.5" style="200" customWidth="1"/>
    <col min="14599" max="14848" width="9.33203125" style="200"/>
    <col min="14849" max="14849" width="7.83203125" style="200" customWidth="1"/>
    <col min="14850" max="14850" width="83.6640625" style="200" customWidth="1"/>
    <col min="14851" max="14851" width="8.1640625" style="200" customWidth="1"/>
    <col min="14852" max="14852" width="10.1640625" style="200" customWidth="1"/>
    <col min="14853" max="14854" width="12.5" style="200" customWidth="1"/>
    <col min="14855" max="15104" width="9.33203125" style="200"/>
    <col min="15105" max="15105" width="7.83203125" style="200" customWidth="1"/>
    <col min="15106" max="15106" width="83.6640625" style="200" customWidth="1"/>
    <col min="15107" max="15107" width="8.1640625" style="200" customWidth="1"/>
    <col min="15108" max="15108" width="10.1640625" style="200" customWidth="1"/>
    <col min="15109" max="15110" width="12.5" style="200" customWidth="1"/>
    <col min="15111" max="15360" width="9.33203125" style="200"/>
    <col min="15361" max="15361" width="7.83203125" style="200" customWidth="1"/>
    <col min="15362" max="15362" width="83.6640625" style="200" customWidth="1"/>
    <col min="15363" max="15363" width="8.1640625" style="200" customWidth="1"/>
    <col min="15364" max="15364" width="10.1640625" style="200" customWidth="1"/>
    <col min="15365" max="15366" width="12.5" style="200" customWidth="1"/>
    <col min="15367" max="15616" width="9.33203125" style="200"/>
    <col min="15617" max="15617" width="7.83203125" style="200" customWidth="1"/>
    <col min="15618" max="15618" width="83.6640625" style="200" customWidth="1"/>
    <col min="15619" max="15619" width="8.1640625" style="200" customWidth="1"/>
    <col min="15620" max="15620" width="10.1640625" style="200" customWidth="1"/>
    <col min="15621" max="15622" width="12.5" style="200" customWidth="1"/>
    <col min="15623" max="15872" width="9.33203125" style="200"/>
    <col min="15873" max="15873" width="7.83203125" style="200" customWidth="1"/>
    <col min="15874" max="15874" width="83.6640625" style="200" customWidth="1"/>
    <col min="15875" max="15875" width="8.1640625" style="200" customWidth="1"/>
    <col min="15876" max="15876" width="10.1640625" style="200" customWidth="1"/>
    <col min="15877" max="15878" width="12.5" style="200" customWidth="1"/>
    <col min="15879" max="16128" width="9.33203125" style="200"/>
    <col min="16129" max="16129" width="7.83203125" style="200" customWidth="1"/>
    <col min="16130" max="16130" width="83.6640625" style="200" customWidth="1"/>
    <col min="16131" max="16131" width="8.1640625" style="200" customWidth="1"/>
    <col min="16132" max="16132" width="10.1640625" style="200" customWidth="1"/>
    <col min="16133" max="16134" width="12.5" style="200" customWidth="1"/>
    <col min="16135" max="16384" width="9.33203125" style="200"/>
  </cols>
  <sheetData>
    <row r="1" spans="1:6" ht="12.75" customHeight="1">
      <c r="A1" s="389"/>
      <c r="B1" s="199" t="s">
        <v>789</v>
      </c>
      <c r="C1" s="392" t="s">
        <v>790</v>
      </c>
      <c r="D1" s="393"/>
      <c r="E1" s="394" t="s">
        <v>791</v>
      </c>
      <c r="F1" s="395"/>
    </row>
    <row r="2" spans="1:6" ht="12.75" customHeight="1">
      <c r="A2" s="390"/>
      <c r="B2" s="400"/>
      <c r="C2" s="401"/>
      <c r="D2" s="401"/>
      <c r="E2" s="396"/>
      <c r="F2" s="397"/>
    </row>
    <row r="3" spans="1:6" ht="13.5" customHeight="1" thickBot="1">
      <c r="A3" s="391"/>
      <c r="B3" s="402"/>
      <c r="C3" s="403"/>
      <c r="D3" s="403"/>
      <c r="E3" s="398"/>
      <c r="F3" s="399"/>
    </row>
    <row r="4" spans="1:6" s="201" customFormat="1" ht="25.5">
      <c r="A4" s="202" t="s">
        <v>792</v>
      </c>
      <c r="B4" s="203" t="s">
        <v>793</v>
      </c>
      <c r="C4" s="204" t="s">
        <v>794</v>
      </c>
      <c r="D4" s="204" t="s">
        <v>138</v>
      </c>
      <c r="E4" s="205" t="s">
        <v>795</v>
      </c>
      <c r="F4" s="206" t="s">
        <v>796</v>
      </c>
    </row>
    <row r="5" spans="1:6" s="201" customFormat="1">
      <c r="A5" s="207">
        <v>1</v>
      </c>
      <c r="B5" s="208">
        <v>2</v>
      </c>
      <c r="C5" s="209">
        <v>3</v>
      </c>
      <c r="D5" s="209">
        <v>4</v>
      </c>
      <c r="E5" s="208">
        <v>5</v>
      </c>
      <c r="F5" s="210">
        <v>6</v>
      </c>
    </row>
    <row r="6" spans="1:6" s="201" customFormat="1" ht="13.5" thickBot="1">
      <c r="A6" s="211" t="s">
        <v>797</v>
      </c>
      <c r="B6" s="212" t="s">
        <v>797</v>
      </c>
      <c r="C6" s="213" t="s">
        <v>798</v>
      </c>
      <c r="D6" s="213" t="s">
        <v>798</v>
      </c>
      <c r="E6" s="213" t="s">
        <v>799</v>
      </c>
      <c r="F6" s="214" t="s">
        <v>799</v>
      </c>
    </row>
    <row r="7" spans="1:6" ht="12">
      <c r="A7" s="215"/>
      <c r="B7" s="216"/>
      <c r="C7" s="217"/>
      <c r="D7" s="217"/>
      <c r="E7" s="217"/>
      <c r="F7" s="218">
        <f t="shared" ref="F7:F88" si="0">+E7*D7</f>
        <v>0</v>
      </c>
    </row>
    <row r="8" spans="1:6" ht="12">
      <c r="A8" s="215">
        <v>1</v>
      </c>
      <c r="B8" s="216" t="s">
        <v>800</v>
      </c>
      <c r="C8" s="217" t="s">
        <v>801</v>
      </c>
      <c r="D8" s="217">
        <v>1</v>
      </c>
      <c r="E8" s="219"/>
      <c r="F8" s="218">
        <f t="shared" si="0"/>
        <v>0</v>
      </c>
    </row>
    <row r="9" spans="1:6" ht="72">
      <c r="A9" s="215"/>
      <c r="B9" s="216" t="s">
        <v>802</v>
      </c>
      <c r="C9" s="217"/>
      <c r="D9" s="217"/>
      <c r="E9" s="219"/>
      <c r="F9" s="218">
        <f t="shared" si="0"/>
        <v>0</v>
      </c>
    </row>
    <row r="10" spans="1:6" ht="12">
      <c r="A10" s="215"/>
      <c r="B10" s="216" t="s">
        <v>803</v>
      </c>
      <c r="C10" s="217"/>
      <c r="D10" s="217"/>
      <c r="E10" s="219"/>
      <c r="F10" s="218">
        <f t="shared" si="0"/>
        <v>0</v>
      </c>
    </row>
    <row r="11" spans="1:6" ht="12">
      <c r="A11" s="215"/>
      <c r="B11" s="216" t="s">
        <v>804</v>
      </c>
      <c r="C11" s="217"/>
      <c r="D11" s="217"/>
      <c r="E11" s="219"/>
      <c r="F11" s="218">
        <f t="shared" si="0"/>
        <v>0</v>
      </c>
    </row>
    <row r="12" spans="1:6" ht="12">
      <c r="A12" s="215"/>
      <c r="B12" s="216"/>
      <c r="C12" s="217"/>
      <c r="D12" s="217"/>
      <c r="E12" s="219"/>
      <c r="F12" s="218"/>
    </row>
    <row r="13" spans="1:6" ht="60">
      <c r="A13" s="215"/>
      <c r="B13" s="216" t="s">
        <v>805</v>
      </c>
      <c r="C13" s="217"/>
      <c r="D13" s="217"/>
      <c r="E13" s="219"/>
      <c r="F13" s="218"/>
    </row>
    <row r="14" spans="1:6" ht="12">
      <c r="A14" s="215">
        <v>2</v>
      </c>
      <c r="B14" s="216" t="s">
        <v>806</v>
      </c>
      <c r="C14" s="217" t="s">
        <v>801</v>
      </c>
      <c r="D14" s="217">
        <v>1</v>
      </c>
      <c r="E14" s="219"/>
      <c r="F14" s="218">
        <f t="shared" si="0"/>
        <v>0</v>
      </c>
    </row>
    <row r="15" spans="1:6" ht="12">
      <c r="A15" s="215">
        <v>3</v>
      </c>
      <c r="B15" s="216" t="s">
        <v>807</v>
      </c>
      <c r="C15" s="217" t="s">
        <v>801</v>
      </c>
      <c r="D15" s="217">
        <v>1</v>
      </c>
      <c r="E15" s="219"/>
      <c r="F15" s="218">
        <f t="shared" si="0"/>
        <v>0</v>
      </c>
    </row>
    <row r="16" spans="1:6" ht="12">
      <c r="A16" s="215"/>
      <c r="B16" s="216"/>
      <c r="C16" s="217"/>
      <c r="D16" s="217"/>
      <c r="E16" s="219"/>
      <c r="F16" s="218"/>
    </row>
    <row r="17" spans="1:6" ht="36">
      <c r="A17" s="215"/>
      <c r="B17" s="216" t="s">
        <v>808</v>
      </c>
      <c r="C17" s="217"/>
      <c r="D17" s="217"/>
      <c r="E17" s="219"/>
      <c r="F17" s="218">
        <f t="shared" si="0"/>
        <v>0</v>
      </c>
    </row>
    <row r="18" spans="1:6" ht="12">
      <c r="A18" s="215">
        <v>4</v>
      </c>
      <c r="B18" s="216" t="s">
        <v>809</v>
      </c>
      <c r="C18" s="217" t="s">
        <v>801</v>
      </c>
      <c r="D18" s="217">
        <v>1</v>
      </c>
      <c r="E18" s="219"/>
      <c r="F18" s="218">
        <f t="shared" si="0"/>
        <v>0</v>
      </c>
    </row>
    <row r="19" spans="1:6" ht="12">
      <c r="A19" s="215">
        <v>5</v>
      </c>
      <c r="B19" s="216" t="s">
        <v>810</v>
      </c>
      <c r="C19" s="217" t="s">
        <v>801</v>
      </c>
      <c r="D19" s="217">
        <v>1</v>
      </c>
      <c r="E19" s="219"/>
      <c r="F19" s="218">
        <f t="shared" si="0"/>
        <v>0</v>
      </c>
    </row>
    <row r="20" spans="1:6" ht="12">
      <c r="A20" s="215"/>
      <c r="B20" s="216"/>
      <c r="C20" s="217"/>
      <c r="D20" s="217"/>
      <c r="E20" s="219"/>
      <c r="F20" s="218">
        <f t="shared" si="0"/>
        <v>0</v>
      </c>
    </row>
    <row r="21" spans="1:6" ht="12">
      <c r="A21" s="215"/>
      <c r="B21" s="216"/>
      <c r="C21" s="217"/>
      <c r="D21" s="217"/>
      <c r="E21" s="219"/>
      <c r="F21" s="218"/>
    </row>
    <row r="22" spans="1:6" ht="12">
      <c r="A22" s="215"/>
      <c r="B22" s="216" t="s">
        <v>811</v>
      </c>
      <c r="C22" s="217"/>
      <c r="D22" s="217"/>
      <c r="E22" s="219"/>
      <c r="F22" s="218">
        <f t="shared" si="0"/>
        <v>0</v>
      </c>
    </row>
    <row r="23" spans="1:6" ht="12">
      <c r="A23" s="215">
        <v>6</v>
      </c>
      <c r="B23" s="216" t="s">
        <v>812</v>
      </c>
      <c r="C23" s="217" t="s">
        <v>801</v>
      </c>
      <c r="D23" s="217">
        <v>2</v>
      </c>
      <c r="E23" s="219"/>
      <c r="F23" s="218">
        <f t="shared" si="0"/>
        <v>0</v>
      </c>
    </row>
    <row r="24" spans="1:6" thickBot="1">
      <c r="A24" s="215"/>
      <c r="B24" s="216"/>
      <c r="C24" s="217"/>
      <c r="D24" s="217"/>
      <c r="E24" s="219"/>
      <c r="F24" s="218">
        <f t="shared" si="0"/>
        <v>0</v>
      </c>
    </row>
    <row r="25" spans="1:6" thickBot="1">
      <c r="A25" s="220"/>
      <c r="B25" s="404" t="s">
        <v>813</v>
      </c>
      <c r="C25" s="405"/>
      <c r="D25" s="405"/>
      <c r="E25" s="406"/>
      <c r="F25" s="221">
        <f>SUM(F8:F24)</f>
        <v>0</v>
      </c>
    </row>
    <row r="26" spans="1:6" ht="12">
      <c r="A26" s="215"/>
      <c r="B26" s="216"/>
      <c r="C26" s="217"/>
      <c r="D26" s="217"/>
      <c r="E26" s="219"/>
      <c r="F26" s="218"/>
    </row>
    <row r="27" spans="1:6" ht="12">
      <c r="A27" s="215"/>
      <c r="B27" s="222" t="s">
        <v>814</v>
      </c>
      <c r="C27" s="217"/>
      <c r="D27" s="217"/>
      <c r="E27" s="219"/>
      <c r="F27" s="218">
        <f t="shared" ref="F27:F56" si="1">+E27*D27</f>
        <v>0</v>
      </c>
    </row>
    <row r="28" spans="1:6" ht="12">
      <c r="A28" s="215"/>
      <c r="B28" s="216"/>
      <c r="C28" s="217"/>
      <c r="D28" s="217"/>
      <c r="E28" s="219"/>
      <c r="F28" s="218">
        <f t="shared" si="1"/>
        <v>0</v>
      </c>
    </row>
    <row r="29" spans="1:6" ht="12">
      <c r="A29" s="215">
        <v>7</v>
      </c>
      <c r="B29" s="216" t="s">
        <v>815</v>
      </c>
      <c r="C29" s="217" t="s">
        <v>801</v>
      </c>
      <c r="D29" s="217">
        <v>1</v>
      </c>
      <c r="E29" s="219"/>
      <c r="F29" s="218">
        <f t="shared" si="1"/>
        <v>0</v>
      </c>
    </row>
    <row r="30" spans="1:6" ht="12">
      <c r="A30" s="215"/>
      <c r="B30" s="216"/>
      <c r="C30" s="217"/>
      <c r="D30" s="217"/>
      <c r="E30" s="219"/>
      <c r="F30" s="218">
        <f t="shared" si="1"/>
        <v>0</v>
      </c>
    </row>
    <row r="31" spans="1:6" ht="12">
      <c r="A31" s="215"/>
      <c r="B31" s="223" t="s">
        <v>816</v>
      </c>
      <c r="C31" s="224"/>
      <c r="D31" s="217"/>
      <c r="E31" s="224"/>
      <c r="F31" s="218">
        <f t="shared" si="1"/>
        <v>0</v>
      </c>
    </row>
    <row r="32" spans="1:6" ht="12">
      <c r="A32" s="215">
        <v>8</v>
      </c>
      <c r="B32" s="223" t="s">
        <v>817</v>
      </c>
      <c r="C32" s="224" t="s">
        <v>801</v>
      </c>
      <c r="D32" s="217">
        <v>1</v>
      </c>
      <c r="E32" s="224"/>
      <c r="F32" s="218">
        <f t="shared" si="1"/>
        <v>0</v>
      </c>
    </row>
    <row r="33" spans="1:6" ht="12">
      <c r="A33" s="215"/>
      <c r="B33" s="223"/>
      <c r="C33" s="224"/>
      <c r="D33" s="217"/>
      <c r="E33" s="224"/>
      <c r="F33" s="218">
        <f t="shared" si="1"/>
        <v>0</v>
      </c>
    </row>
    <row r="34" spans="1:6" ht="12">
      <c r="A34" s="215"/>
      <c r="B34" s="223" t="s">
        <v>818</v>
      </c>
      <c r="C34" s="224"/>
      <c r="D34" s="217"/>
      <c r="E34" s="224"/>
      <c r="F34" s="218">
        <f t="shared" si="1"/>
        <v>0</v>
      </c>
    </row>
    <row r="35" spans="1:6" ht="12">
      <c r="A35" s="215">
        <v>9</v>
      </c>
      <c r="B35" s="223" t="s">
        <v>817</v>
      </c>
      <c r="C35" s="224" t="s">
        <v>801</v>
      </c>
      <c r="D35" s="217">
        <v>1</v>
      </c>
      <c r="E35" s="224"/>
      <c r="F35" s="218">
        <f t="shared" si="1"/>
        <v>0</v>
      </c>
    </row>
    <row r="36" spans="1:6" ht="12">
      <c r="A36" s="215"/>
      <c r="B36" s="223"/>
      <c r="C36" s="224"/>
      <c r="D36" s="217"/>
      <c r="E36" s="224"/>
      <c r="F36" s="218">
        <f t="shared" si="1"/>
        <v>0</v>
      </c>
    </row>
    <row r="37" spans="1:6" ht="12">
      <c r="A37" s="215"/>
      <c r="B37" s="216"/>
      <c r="C37" s="217"/>
      <c r="D37" s="217"/>
      <c r="E37" s="219"/>
      <c r="F37" s="218">
        <f t="shared" si="1"/>
        <v>0</v>
      </c>
    </row>
    <row r="38" spans="1:6" ht="12">
      <c r="A38" s="215"/>
      <c r="B38" s="216" t="s">
        <v>819</v>
      </c>
      <c r="C38" s="217"/>
      <c r="D38" s="217"/>
      <c r="E38" s="219"/>
      <c r="F38" s="218">
        <f t="shared" si="1"/>
        <v>0</v>
      </c>
    </row>
    <row r="39" spans="1:6" ht="12">
      <c r="A39" s="215">
        <v>10</v>
      </c>
      <c r="B39" s="216" t="s">
        <v>820</v>
      </c>
      <c r="C39" s="217" t="s">
        <v>801</v>
      </c>
      <c r="D39" s="217">
        <v>1</v>
      </c>
      <c r="E39" s="219"/>
      <c r="F39" s="218">
        <f t="shared" si="1"/>
        <v>0</v>
      </c>
    </row>
    <row r="40" spans="1:6" ht="12">
      <c r="A40" s="215">
        <v>11</v>
      </c>
      <c r="B40" s="216" t="s">
        <v>821</v>
      </c>
      <c r="C40" s="217" t="s">
        <v>801</v>
      </c>
      <c r="D40" s="217">
        <v>7</v>
      </c>
      <c r="E40" s="219"/>
      <c r="F40" s="218">
        <f t="shared" si="1"/>
        <v>0</v>
      </c>
    </row>
    <row r="41" spans="1:6" ht="12">
      <c r="A41" s="215">
        <v>12</v>
      </c>
      <c r="B41" s="216" t="s">
        <v>822</v>
      </c>
      <c r="C41" s="217" t="s">
        <v>801</v>
      </c>
      <c r="D41" s="217">
        <v>1</v>
      </c>
      <c r="E41" s="219"/>
      <c r="F41" s="218">
        <f t="shared" si="1"/>
        <v>0</v>
      </c>
    </row>
    <row r="42" spans="1:6" ht="12">
      <c r="A42" s="215">
        <v>13</v>
      </c>
      <c r="B42" s="216" t="s">
        <v>823</v>
      </c>
      <c r="C42" s="217" t="s">
        <v>801</v>
      </c>
      <c r="D42" s="217">
        <v>3</v>
      </c>
      <c r="E42" s="219"/>
      <c r="F42" s="218">
        <f t="shared" si="1"/>
        <v>0</v>
      </c>
    </row>
    <row r="43" spans="1:6" ht="12">
      <c r="A43" s="215"/>
      <c r="B43" s="216"/>
      <c r="C43" s="217"/>
      <c r="D43" s="217"/>
      <c r="E43" s="219"/>
      <c r="F43" s="218">
        <f t="shared" si="1"/>
        <v>0</v>
      </c>
    </row>
    <row r="44" spans="1:6" ht="12">
      <c r="A44" s="215"/>
      <c r="B44" s="216" t="s">
        <v>824</v>
      </c>
      <c r="C44" s="217"/>
      <c r="D44" s="217"/>
      <c r="E44" s="219"/>
      <c r="F44" s="218">
        <f t="shared" si="1"/>
        <v>0</v>
      </c>
    </row>
    <row r="45" spans="1:6" ht="12">
      <c r="A45" s="215">
        <v>14</v>
      </c>
      <c r="B45" s="216" t="s">
        <v>820</v>
      </c>
      <c r="C45" s="217" t="s">
        <v>801</v>
      </c>
      <c r="D45" s="217">
        <v>2</v>
      </c>
      <c r="E45" s="219"/>
      <c r="F45" s="218">
        <f t="shared" si="1"/>
        <v>0</v>
      </c>
    </row>
    <row r="46" spans="1:6" ht="12">
      <c r="A46" s="215">
        <v>15</v>
      </c>
      <c r="B46" s="216" t="s">
        <v>821</v>
      </c>
      <c r="C46" s="217" t="s">
        <v>801</v>
      </c>
      <c r="D46" s="217">
        <v>9</v>
      </c>
      <c r="E46" s="219"/>
      <c r="F46" s="218">
        <f t="shared" si="1"/>
        <v>0</v>
      </c>
    </row>
    <row r="47" spans="1:6" ht="12">
      <c r="A47" s="215">
        <v>16</v>
      </c>
      <c r="B47" s="216" t="s">
        <v>822</v>
      </c>
      <c r="C47" s="217" t="s">
        <v>801</v>
      </c>
      <c r="D47" s="217">
        <v>2</v>
      </c>
      <c r="E47" s="219"/>
      <c r="F47" s="218">
        <f t="shared" si="1"/>
        <v>0</v>
      </c>
    </row>
    <row r="48" spans="1:6" ht="12">
      <c r="A48" s="215">
        <v>17</v>
      </c>
      <c r="B48" s="216" t="s">
        <v>823</v>
      </c>
      <c r="C48" s="217" t="s">
        <v>801</v>
      </c>
      <c r="D48" s="217">
        <v>2</v>
      </c>
      <c r="E48" s="219"/>
      <c r="F48" s="218">
        <f t="shared" si="1"/>
        <v>0</v>
      </c>
    </row>
    <row r="49" spans="1:6" ht="12">
      <c r="A49" s="215"/>
      <c r="B49" s="216"/>
      <c r="C49" s="217"/>
      <c r="D49" s="217"/>
      <c r="E49" s="219"/>
      <c r="F49" s="218"/>
    </row>
    <row r="50" spans="1:6" ht="12">
      <c r="A50" s="215"/>
      <c r="B50" s="216"/>
      <c r="C50" s="217"/>
      <c r="D50" s="217"/>
      <c r="E50" s="219"/>
      <c r="F50" s="218">
        <f t="shared" si="1"/>
        <v>0</v>
      </c>
    </row>
    <row r="51" spans="1:6" ht="12">
      <c r="A51" s="215"/>
      <c r="B51" s="216" t="s">
        <v>825</v>
      </c>
      <c r="C51" s="217"/>
      <c r="D51" s="217"/>
      <c r="E51" s="219"/>
      <c r="F51" s="218">
        <f t="shared" si="1"/>
        <v>0</v>
      </c>
    </row>
    <row r="52" spans="1:6" ht="12">
      <c r="A52" s="215">
        <v>18</v>
      </c>
      <c r="B52" s="216" t="s">
        <v>826</v>
      </c>
      <c r="C52" s="217" t="s">
        <v>801</v>
      </c>
      <c r="D52" s="217">
        <v>1</v>
      </c>
      <c r="E52" s="219"/>
      <c r="F52" s="218">
        <f t="shared" si="1"/>
        <v>0</v>
      </c>
    </row>
    <row r="53" spans="1:6" ht="12">
      <c r="A53" s="215"/>
      <c r="B53" s="216"/>
      <c r="C53" s="217"/>
      <c r="D53" s="217"/>
      <c r="E53" s="219"/>
      <c r="F53" s="218">
        <f t="shared" si="1"/>
        <v>0</v>
      </c>
    </row>
    <row r="54" spans="1:6" ht="12">
      <c r="A54" s="215"/>
      <c r="B54" s="216" t="s">
        <v>827</v>
      </c>
      <c r="C54" s="217"/>
      <c r="D54" s="217"/>
      <c r="E54" s="219"/>
      <c r="F54" s="218">
        <f t="shared" si="1"/>
        <v>0</v>
      </c>
    </row>
    <row r="55" spans="1:6" ht="12">
      <c r="A55" s="215">
        <v>19</v>
      </c>
      <c r="B55" s="216" t="s">
        <v>828</v>
      </c>
      <c r="C55" s="217" t="s">
        <v>801</v>
      </c>
      <c r="D55" s="217">
        <v>1</v>
      </c>
      <c r="E55" s="219"/>
      <c r="F55" s="218">
        <f t="shared" si="1"/>
        <v>0</v>
      </c>
    </row>
    <row r="56" spans="1:6" ht="12.75" customHeight="1">
      <c r="A56" s="215"/>
      <c r="B56" s="223"/>
      <c r="C56" s="224"/>
      <c r="D56" s="217"/>
      <c r="E56" s="224"/>
      <c r="F56" s="218">
        <f t="shared" si="1"/>
        <v>0</v>
      </c>
    </row>
    <row r="57" spans="1:6" ht="12">
      <c r="A57" s="215"/>
      <c r="B57" s="223" t="s">
        <v>829</v>
      </c>
      <c r="C57" s="224"/>
      <c r="D57" s="217"/>
      <c r="E57" s="224"/>
      <c r="F57" s="218">
        <f t="shared" si="0"/>
        <v>0</v>
      </c>
    </row>
    <row r="58" spans="1:6" ht="12">
      <c r="A58" s="215">
        <v>20</v>
      </c>
      <c r="B58" s="223" t="s">
        <v>830</v>
      </c>
      <c r="C58" s="224" t="s">
        <v>244</v>
      </c>
      <c r="D58" s="217">
        <v>2</v>
      </c>
      <c r="E58" s="224"/>
      <c r="F58" s="218">
        <f t="shared" si="0"/>
        <v>0</v>
      </c>
    </row>
    <row r="59" spans="1:6" ht="12">
      <c r="A59" s="215">
        <v>21</v>
      </c>
      <c r="B59" s="223" t="s">
        <v>831</v>
      </c>
      <c r="C59" s="224" t="s">
        <v>244</v>
      </c>
      <c r="D59" s="217">
        <v>5</v>
      </c>
      <c r="E59" s="224"/>
      <c r="F59" s="218">
        <f t="shared" si="0"/>
        <v>0</v>
      </c>
    </row>
    <row r="60" spans="1:6" ht="12">
      <c r="A60" s="215">
        <v>22</v>
      </c>
      <c r="B60" s="223" t="s">
        <v>832</v>
      </c>
      <c r="C60" s="224" t="s">
        <v>244</v>
      </c>
      <c r="D60" s="217">
        <v>2.5</v>
      </c>
      <c r="E60" s="224"/>
      <c r="F60" s="218">
        <f t="shared" si="0"/>
        <v>0</v>
      </c>
    </row>
    <row r="61" spans="1:6" ht="12">
      <c r="A61" s="215"/>
      <c r="B61" s="223"/>
      <c r="C61" s="224"/>
      <c r="D61" s="217"/>
      <c r="E61" s="224"/>
      <c r="F61" s="218">
        <f t="shared" si="0"/>
        <v>0</v>
      </c>
    </row>
    <row r="62" spans="1:6" ht="12">
      <c r="A62" s="215"/>
      <c r="B62" s="223" t="s">
        <v>833</v>
      </c>
      <c r="C62" s="224"/>
      <c r="D62" s="217"/>
      <c r="E62" s="224"/>
      <c r="F62" s="218">
        <f t="shared" si="0"/>
        <v>0</v>
      </c>
    </row>
    <row r="63" spans="1:6" ht="12">
      <c r="A63" s="215">
        <v>23</v>
      </c>
      <c r="B63" s="223" t="s">
        <v>834</v>
      </c>
      <c r="C63" s="224" t="s">
        <v>801</v>
      </c>
      <c r="D63" s="217">
        <v>1</v>
      </c>
      <c r="E63" s="224"/>
      <c r="F63" s="218">
        <f t="shared" si="0"/>
        <v>0</v>
      </c>
    </row>
    <row r="64" spans="1:6" ht="12">
      <c r="A64" s="215">
        <v>24</v>
      </c>
      <c r="B64" s="223" t="s">
        <v>835</v>
      </c>
      <c r="C64" s="224" t="s">
        <v>801</v>
      </c>
      <c r="D64" s="217">
        <v>1</v>
      </c>
      <c r="E64" s="224"/>
      <c r="F64" s="218">
        <f t="shared" si="0"/>
        <v>0</v>
      </c>
    </row>
    <row r="65" spans="1:6" ht="12">
      <c r="A65" s="215"/>
      <c r="B65" s="223"/>
      <c r="C65" s="224"/>
      <c r="D65" s="217"/>
      <c r="E65" s="224"/>
      <c r="F65" s="218">
        <f t="shared" si="0"/>
        <v>0</v>
      </c>
    </row>
    <row r="66" spans="1:6" ht="12">
      <c r="A66" s="215"/>
      <c r="B66" s="223" t="s">
        <v>836</v>
      </c>
      <c r="C66" s="224"/>
      <c r="D66" s="217"/>
      <c r="E66" s="224"/>
      <c r="F66" s="218">
        <f t="shared" si="0"/>
        <v>0</v>
      </c>
    </row>
    <row r="67" spans="1:6" ht="12">
      <c r="A67" s="215">
        <v>25</v>
      </c>
      <c r="B67" s="223" t="s">
        <v>837</v>
      </c>
      <c r="C67" s="224" t="s">
        <v>801</v>
      </c>
      <c r="D67" s="217">
        <v>1</v>
      </c>
      <c r="E67" s="224"/>
      <c r="F67" s="218">
        <f t="shared" si="0"/>
        <v>0</v>
      </c>
    </row>
    <row r="68" spans="1:6" ht="12">
      <c r="A68" s="215"/>
      <c r="B68" s="223"/>
      <c r="C68" s="224"/>
      <c r="D68" s="217"/>
      <c r="E68" s="224"/>
      <c r="F68" s="218">
        <f t="shared" si="0"/>
        <v>0</v>
      </c>
    </row>
    <row r="69" spans="1:6" ht="24">
      <c r="A69" s="215">
        <v>26</v>
      </c>
      <c r="B69" s="223" t="s">
        <v>838</v>
      </c>
      <c r="C69" s="224" t="s">
        <v>801</v>
      </c>
      <c r="D69" s="217">
        <v>1</v>
      </c>
      <c r="E69" s="224"/>
      <c r="F69" s="218">
        <f t="shared" si="0"/>
        <v>0</v>
      </c>
    </row>
    <row r="70" spans="1:6" ht="12">
      <c r="A70" s="215"/>
      <c r="B70" s="223"/>
      <c r="C70" s="224"/>
      <c r="D70" s="217"/>
      <c r="E70" s="224"/>
      <c r="F70" s="218">
        <f t="shared" si="0"/>
        <v>0</v>
      </c>
    </row>
    <row r="71" spans="1:6" ht="24">
      <c r="A71" s="215">
        <v>27</v>
      </c>
      <c r="B71" s="223" t="s">
        <v>839</v>
      </c>
      <c r="C71" s="224" t="s">
        <v>801</v>
      </c>
      <c r="D71" s="217">
        <v>1</v>
      </c>
      <c r="E71" s="224"/>
      <c r="F71" s="218">
        <f t="shared" si="0"/>
        <v>0</v>
      </c>
    </row>
    <row r="72" spans="1:6" ht="12">
      <c r="A72" s="215"/>
      <c r="B72" s="223"/>
      <c r="C72" s="224"/>
      <c r="D72" s="217"/>
      <c r="E72" s="224"/>
      <c r="F72" s="218">
        <f t="shared" si="0"/>
        <v>0</v>
      </c>
    </row>
    <row r="73" spans="1:6" ht="12">
      <c r="A73" s="215"/>
      <c r="B73" s="223"/>
      <c r="C73" s="224"/>
      <c r="D73" s="217"/>
      <c r="E73" s="224"/>
      <c r="F73" s="218">
        <f t="shared" si="0"/>
        <v>0</v>
      </c>
    </row>
    <row r="74" spans="1:6" ht="12">
      <c r="A74" s="215">
        <v>27</v>
      </c>
      <c r="B74" s="223" t="s">
        <v>840</v>
      </c>
      <c r="C74" s="224" t="s">
        <v>801</v>
      </c>
      <c r="D74" s="217">
        <v>4</v>
      </c>
      <c r="E74" s="224"/>
      <c r="F74" s="218">
        <f t="shared" si="0"/>
        <v>0</v>
      </c>
    </row>
    <row r="75" spans="1:6" ht="12">
      <c r="A75" s="215"/>
      <c r="B75" s="223"/>
      <c r="C75" s="224"/>
      <c r="D75" s="217"/>
      <c r="E75" s="224"/>
      <c r="F75" s="218">
        <f t="shared" si="0"/>
        <v>0</v>
      </c>
    </row>
    <row r="76" spans="1:6" ht="12">
      <c r="A76" s="215">
        <v>29</v>
      </c>
      <c r="B76" s="216" t="s">
        <v>841</v>
      </c>
      <c r="C76" s="217" t="s">
        <v>801</v>
      </c>
      <c r="D76" s="217">
        <v>4</v>
      </c>
      <c r="E76" s="219"/>
      <c r="F76" s="218">
        <f t="shared" si="0"/>
        <v>0</v>
      </c>
    </row>
    <row r="77" spans="1:6" ht="12">
      <c r="A77" s="215"/>
      <c r="B77" s="216"/>
      <c r="C77" s="217"/>
      <c r="D77" s="217"/>
      <c r="E77" s="219"/>
      <c r="F77" s="218">
        <f t="shared" si="0"/>
        <v>0</v>
      </c>
    </row>
    <row r="78" spans="1:6" ht="12">
      <c r="A78" s="215"/>
      <c r="B78" s="216"/>
      <c r="C78" s="217"/>
      <c r="D78" s="217"/>
      <c r="E78" s="219"/>
      <c r="F78" s="218">
        <f t="shared" si="0"/>
        <v>0</v>
      </c>
    </row>
    <row r="79" spans="1:6" ht="12">
      <c r="A79" s="215">
        <v>30</v>
      </c>
      <c r="B79" s="216" t="s">
        <v>842</v>
      </c>
      <c r="C79" s="217" t="s">
        <v>354</v>
      </c>
      <c r="D79" s="217">
        <v>850</v>
      </c>
      <c r="E79" s="219"/>
      <c r="F79" s="218">
        <f t="shared" si="0"/>
        <v>0</v>
      </c>
    </row>
    <row r="80" spans="1:6" ht="12">
      <c r="A80" s="215"/>
      <c r="B80" s="223"/>
      <c r="C80" s="224"/>
      <c r="D80" s="217"/>
      <c r="E80" s="224"/>
      <c r="F80" s="218">
        <f t="shared" si="0"/>
        <v>0</v>
      </c>
    </row>
    <row r="81" spans="1:6" ht="12">
      <c r="A81" s="215"/>
      <c r="B81" s="223"/>
      <c r="C81" s="224"/>
      <c r="D81" s="217"/>
      <c r="E81" s="224"/>
      <c r="F81" s="218"/>
    </row>
    <row r="82" spans="1:6" ht="12">
      <c r="A82" s="215">
        <v>31</v>
      </c>
      <c r="B82" s="223" t="s">
        <v>843</v>
      </c>
      <c r="C82" s="224" t="s">
        <v>440</v>
      </c>
      <c r="D82" s="217">
        <v>1</v>
      </c>
      <c r="E82" s="224"/>
      <c r="F82" s="218">
        <f>+E82*D82</f>
        <v>0</v>
      </c>
    </row>
    <row r="83" spans="1:6" ht="12">
      <c r="A83" s="215">
        <v>32</v>
      </c>
      <c r="B83" s="223" t="s">
        <v>844</v>
      </c>
      <c r="C83" s="224" t="s">
        <v>845</v>
      </c>
      <c r="D83" s="217">
        <v>1</v>
      </c>
      <c r="E83" s="224"/>
      <c r="F83" s="218">
        <f>+E83*D83</f>
        <v>0</v>
      </c>
    </row>
    <row r="84" spans="1:6" ht="12">
      <c r="A84" s="215"/>
      <c r="B84" s="223"/>
      <c r="C84" s="224"/>
      <c r="D84" s="217"/>
      <c r="E84" s="224"/>
      <c r="F84" s="218">
        <f t="shared" si="0"/>
        <v>0</v>
      </c>
    </row>
    <row r="85" spans="1:6" ht="36">
      <c r="A85" s="215"/>
      <c r="B85" s="223" t="s">
        <v>846</v>
      </c>
      <c r="C85" s="224"/>
      <c r="D85" s="217"/>
      <c r="E85" s="224"/>
      <c r="F85" s="218">
        <f t="shared" si="0"/>
        <v>0</v>
      </c>
    </row>
    <row r="86" spans="1:6" thickBot="1">
      <c r="A86" s="215"/>
      <c r="B86" s="223"/>
      <c r="C86" s="224"/>
      <c r="D86" s="217"/>
      <c r="E86" s="224"/>
      <c r="F86" s="218">
        <f t="shared" si="0"/>
        <v>0</v>
      </c>
    </row>
    <row r="87" spans="1:6" thickBot="1">
      <c r="A87" s="220"/>
      <c r="B87" s="407" t="s">
        <v>847</v>
      </c>
      <c r="C87" s="408"/>
      <c r="D87" s="408"/>
      <c r="E87" s="409"/>
      <c r="F87" s="221">
        <f>SUM(F27:F86)</f>
        <v>0</v>
      </c>
    </row>
    <row r="88" spans="1:6" thickBot="1">
      <c r="A88" s="215"/>
      <c r="B88" s="216"/>
      <c r="C88" s="217"/>
      <c r="D88" s="217"/>
      <c r="E88" s="219"/>
      <c r="F88" s="218">
        <f t="shared" si="0"/>
        <v>0</v>
      </c>
    </row>
    <row r="89" spans="1:6" ht="12" customHeight="1" thickBot="1">
      <c r="A89" s="220"/>
      <c r="B89" s="386" t="s">
        <v>848</v>
      </c>
      <c r="C89" s="387"/>
      <c r="D89" s="387"/>
      <c r="E89" s="388"/>
      <c r="F89" s="221">
        <f>+F87+F25</f>
        <v>0</v>
      </c>
    </row>
    <row r="90" spans="1:6" ht="12" customHeight="1"/>
    <row r="91" spans="1:6" ht="12" customHeight="1"/>
    <row r="92" spans="1:6" ht="12" customHeight="1"/>
    <row r="93" spans="1:6" ht="12" customHeight="1"/>
    <row r="94" spans="1:6" ht="12" customHeight="1"/>
    <row r="95" spans="1:6" ht="12" customHeight="1"/>
    <row r="96" spans="1: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</sheetData>
  <mergeCells count="7">
    <mergeCell ref="B89:E89"/>
    <mergeCell ref="A1:A3"/>
    <mergeCell ref="C1:D1"/>
    <mergeCell ref="E1:F3"/>
    <mergeCell ref="B2:D3"/>
    <mergeCell ref="B25:E25"/>
    <mergeCell ref="B87:E87"/>
  </mergeCells>
  <printOptions gridLines="1"/>
  <pageMargins left="1.1023622047244095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3CAED-75E2-4203-8E00-9E1D43224851}">
  <dimension ref="A1:F156"/>
  <sheetViews>
    <sheetView workbookViewId="0">
      <selection activeCell="E116" sqref="E116"/>
    </sheetView>
  </sheetViews>
  <sheetFormatPr defaultRowHeight="12.75"/>
  <cols>
    <col min="1" max="1" width="7.83203125" style="225" customWidth="1"/>
    <col min="2" max="2" width="83.6640625" style="226" customWidth="1"/>
    <col min="3" max="3" width="8.1640625" style="225" customWidth="1"/>
    <col min="4" max="4" width="10.1640625" style="225" customWidth="1"/>
    <col min="5" max="6" width="12.5" style="225" customWidth="1"/>
    <col min="7" max="256" width="9.33203125" style="200"/>
    <col min="257" max="257" width="7.83203125" style="200" customWidth="1"/>
    <col min="258" max="258" width="83.6640625" style="200" customWidth="1"/>
    <col min="259" max="259" width="8.1640625" style="200" customWidth="1"/>
    <col min="260" max="260" width="10.1640625" style="200" customWidth="1"/>
    <col min="261" max="262" width="12.5" style="200" customWidth="1"/>
    <col min="263" max="512" width="9.33203125" style="200"/>
    <col min="513" max="513" width="7.83203125" style="200" customWidth="1"/>
    <col min="514" max="514" width="83.6640625" style="200" customWidth="1"/>
    <col min="515" max="515" width="8.1640625" style="200" customWidth="1"/>
    <col min="516" max="516" width="10.1640625" style="200" customWidth="1"/>
    <col min="517" max="518" width="12.5" style="200" customWidth="1"/>
    <col min="519" max="768" width="9.33203125" style="200"/>
    <col min="769" max="769" width="7.83203125" style="200" customWidth="1"/>
    <col min="770" max="770" width="83.6640625" style="200" customWidth="1"/>
    <col min="771" max="771" width="8.1640625" style="200" customWidth="1"/>
    <col min="772" max="772" width="10.1640625" style="200" customWidth="1"/>
    <col min="773" max="774" width="12.5" style="200" customWidth="1"/>
    <col min="775" max="1024" width="9.33203125" style="200"/>
    <col min="1025" max="1025" width="7.83203125" style="200" customWidth="1"/>
    <col min="1026" max="1026" width="83.6640625" style="200" customWidth="1"/>
    <col min="1027" max="1027" width="8.1640625" style="200" customWidth="1"/>
    <col min="1028" max="1028" width="10.1640625" style="200" customWidth="1"/>
    <col min="1029" max="1030" width="12.5" style="200" customWidth="1"/>
    <col min="1031" max="1280" width="9.33203125" style="200"/>
    <col min="1281" max="1281" width="7.83203125" style="200" customWidth="1"/>
    <col min="1282" max="1282" width="83.6640625" style="200" customWidth="1"/>
    <col min="1283" max="1283" width="8.1640625" style="200" customWidth="1"/>
    <col min="1284" max="1284" width="10.1640625" style="200" customWidth="1"/>
    <col min="1285" max="1286" width="12.5" style="200" customWidth="1"/>
    <col min="1287" max="1536" width="9.33203125" style="200"/>
    <col min="1537" max="1537" width="7.83203125" style="200" customWidth="1"/>
    <col min="1538" max="1538" width="83.6640625" style="200" customWidth="1"/>
    <col min="1539" max="1539" width="8.1640625" style="200" customWidth="1"/>
    <col min="1540" max="1540" width="10.1640625" style="200" customWidth="1"/>
    <col min="1541" max="1542" width="12.5" style="200" customWidth="1"/>
    <col min="1543" max="1792" width="9.33203125" style="200"/>
    <col min="1793" max="1793" width="7.83203125" style="200" customWidth="1"/>
    <col min="1794" max="1794" width="83.6640625" style="200" customWidth="1"/>
    <col min="1795" max="1795" width="8.1640625" style="200" customWidth="1"/>
    <col min="1796" max="1796" width="10.1640625" style="200" customWidth="1"/>
    <col min="1797" max="1798" width="12.5" style="200" customWidth="1"/>
    <col min="1799" max="2048" width="9.33203125" style="200"/>
    <col min="2049" max="2049" width="7.83203125" style="200" customWidth="1"/>
    <col min="2050" max="2050" width="83.6640625" style="200" customWidth="1"/>
    <col min="2051" max="2051" width="8.1640625" style="200" customWidth="1"/>
    <col min="2052" max="2052" width="10.1640625" style="200" customWidth="1"/>
    <col min="2053" max="2054" width="12.5" style="200" customWidth="1"/>
    <col min="2055" max="2304" width="9.33203125" style="200"/>
    <col min="2305" max="2305" width="7.83203125" style="200" customWidth="1"/>
    <col min="2306" max="2306" width="83.6640625" style="200" customWidth="1"/>
    <col min="2307" max="2307" width="8.1640625" style="200" customWidth="1"/>
    <col min="2308" max="2308" width="10.1640625" style="200" customWidth="1"/>
    <col min="2309" max="2310" width="12.5" style="200" customWidth="1"/>
    <col min="2311" max="2560" width="9.33203125" style="200"/>
    <col min="2561" max="2561" width="7.83203125" style="200" customWidth="1"/>
    <col min="2562" max="2562" width="83.6640625" style="200" customWidth="1"/>
    <col min="2563" max="2563" width="8.1640625" style="200" customWidth="1"/>
    <col min="2564" max="2564" width="10.1640625" style="200" customWidth="1"/>
    <col min="2565" max="2566" width="12.5" style="200" customWidth="1"/>
    <col min="2567" max="2816" width="9.33203125" style="200"/>
    <col min="2817" max="2817" width="7.83203125" style="200" customWidth="1"/>
    <col min="2818" max="2818" width="83.6640625" style="200" customWidth="1"/>
    <col min="2819" max="2819" width="8.1640625" style="200" customWidth="1"/>
    <col min="2820" max="2820" width="10.1640625" style="200" customWidth="1"/>
    <col min="2821" max="2822" width="12.5" style="200" customWidth="1"/>
    <col min="2823" max="3072" width="9.33203125" style="200"/>
    <col min="3073" max="3073" width="7.83203125" style="200" customWidth="1"/>
    <col min="3074" max="3074" width="83.6640625" style="200" customWidth="1"/>
    <col min="3075" max="3075" width="8.1640625" style="200" customWidth="1"/>
    <col min="3076" max="3076" width="10.1640625" style="200" customWidth="1"/>
    <col min="3077" max="3078" width="12.5" style="200" customWidth="1"/>
    <col min="3079" max="3328" width="9.33203125" style="200"/>
    <col min="3329" max="3329" width="7.83203125" style="200" customWidth="1"/>
    <col min="3330" max="3330" width="83.6640625" style="200" customWidth="1"/>
    <col min="3331" max="3331" width="8.1640625" style="200" customWidth="1"/>
    <col min="3332" max="3332" width="10.1640625" style="200" customWidth="1"/>
    <col min="3333" max="3334" width="12.5" style="200" customWidth="1"/>
    <col min="3335" max="3584" width="9.33203125" style="200"/>
    <col min="3585" max="3585" width="7.83203125" style="200" customWidth="1"/>
    <col min="3586" max="3586" width="83.6640625" style="200" customWidth="1"/>
    <col min="3587" max="3587" width="8.1640625" style="200" customWidth="1"/>
    <col min="3588" max="3588" width="10.1640625" style="200" customWidth="1"/>
    <col min="3589" max="3590" width="12.5" style="200" customWidth="1"/>
    <col min="3591" max="3840" width="9.33203125" style="200"/>
    <col min="3841" max="3841" width="7.83203125" style="200" customWidth="1"/>
    <col min="3842" max="3842" width="83.6640625" style="200" customWidth="1"/>
    <col min="3843" max="3843" width="8.1640625" style="200" customWidth="1"/>
    <col min="3844" max="3844" width="10.1640625" style="200" customWidth="1"/>
    <col min="3845" max="3846" width="12.5" style="200" customWidth="1"/>
    <col min="3847" max="4096" width="9.33203125" style="200"/>
    <col min="4097" max="4097" width="7.83203125" style="200" customWidth="1"/>
    <col min="4098" max="4098" width="83.6640625" style="200" customWidth="1"/>
    <col min="4099" max="4099" width="8.1640625" style="200" customWidth="1"/>
    <col min="4100" max="4100" width="10.1640625" style="200" customWidth="1"/>
    <col min="4101" max="4102" width="12.5" style="200" customWidth="1"/>
    <col min="4103" max="4352" width="9.33203125" style="200"/>
    <col min="4353" max="4353" width="7.83203125" style="200" customWidth="1"/>
    <col min="4354" max="4354" width="83.6640625" style="200" customWidth="1"/>
    <col min="4355" max="4355" width="8.1640625" style="200" customWidth="1"/>
    <col min="4356" max="4356" width="10.1640625" style="200" customWidth="1"/>
    <col min="4357" max="4358" width="12.5" style="200" customWidth="1"/>
    <col min="4359" max="4608" width="9.33203125" style="200"/>
    <col min="4609" max="4609" width="7.83203125" style="200" customWidth="1"/>
    <col min="4610" max="4610" width="83.6640625" style="200" customWidth="1"/>
    <col min="4611" max="4611" width="8.1640625" style="200" customWidth="1"/>
    <col min="4612" max="4612" width="10.1640625" style="200" customWidth="1"/>
    <col min="4613" max="4614" width="12.5" style="200" customWidth="1"/>
    <col min="4615" max="4864" width="9.33203125" style="200"/>
    <col min="4865" max="4865" width="7.83203125" style="200" customWidth="1"/>
    <col min="4866" max="4866" width="83.6640625" style="200" customWidth="1"/>
    <col min="4867" max="4867" width="8.1640625" style="200" customWidth="1"/>
    <col min="4868" max="4868" width="10.1640625" style="200" customWidth="1"/>
    <col min="4869" max="4870" width="12.5" style="200" customWidth="1"/>
    <col min="4871" max="5120" width="9.33203125" style="200"/>
    <col min="5121" max="5121" width="7.83203125" style="200" customWidth="1"/>
    <col min="5122" max="5122" width="83.6640625" style="200" customWidth="1"/>
    <col min="5123" max="5123" width="8.1640625" style="200" customWidth="1"/>
    <col min="5124" max="5124" width="10.1640625" style="200" customWidth="1"/>
    <col min="5125" max="5126" width="12.5" style="200" customWidth="1"/>
    <col min="5127" max="5376" width="9.33203125" style="200"/>
    <col min="5377" max="5377" width="7.83203125" style="200" customWidth="1"/>
    <col min="5378" max="5378" width="83.6640625" style="200" customWidth="1"/>
    <col min="5379" max="5379" width="8.1640625" style="200" customWidth="1"/>
    <col min="5380" max="5380" width="10.1640625" style="200" customWidth="1"/>
    <col min="5381" max="5382" width="12.5" style="200" customWidth="1"/>
    <col min="5383" max="5632" width="9.33203125" style="200"/>
    <col min="5633" max="5633" width="7.83203125" style="200" customWidth="1"/>
    <col min="5634" max="5634" width="83.6640625" style="200" customWidth="1"/>
    <col min="5635" max="5635" width="8.1640625" style="200" customWidth="1"/>
    <col min="5636" max="5636" width="10.1640625" style="200" customWidth="1"/>
    <col min="5637" max="5638" width="12.5" style="200" customWidth="1"/>
    <col min="5639" max="5888" width="9.33203125" style="200"/>
    <col min="5889" max="5889" width="7.83203125" style="200" customWidth="1"/>
    <col min="5890" max="5890" width="83.6640625" style="200" customWidth="1"/>
    <col min="5891" max="5891" width="8.1640625" style="200" customWidth="1"/>
    <col min="5892" max="5892" width="10.1640625" style="200" customWidth="1"/>
    <col min="5893" max="5894" width="12.5" style="200" customWidth="1"/>
    <col min="5895" max="6144" width="9.33203125" style="200"/>
    <col min="6145" max="6145" width="7.83203125" style="200" customWidth="1"/>
    <col min="6146" max="6146" width="83.6640625" style="200" customWidth="1"/>
    <col min="6147" max="6147" width="8.1640625" style="200" customWidth="1"/>
    <col min="6148" max="6148" width="10.1640625" style="200" customWidth="1"/>
    <col min="6149" max="6150" width="12.5" style="200" customWidth="1"/>
    <col min="6151" max="6400" width="9.33203125" style="200"/>
    <col min="6401" max="6401" width="7.83203125" style="200" customWidth="1"/>
    <col min="6402" max="6402" width="83.6640625" style="200" customWidth="1"/>
    <col min="6403" max="6403" width="8.1640625" style="200" customWidth="1"/>
    <col min="6404" max="6404" width="10.1640625" style="200" customWidth="1"/>
    <col min="6405" max="6406" width="12.5" style="200" customWidth="1"/>
    <col min="6407" max="6656" width="9.33203125" style="200"/>
    <col min="6657" max="6657" width="7.83203125" style="200" customWidth="1"/>
    <col min="6658" max="6658" width="83.6640625" style="200" customWidth="1"/>
    <col min="6659" max="6659" width="8.1640625" style="200" customWidth="1"/>
    <col min="6660" max="6660" width="10.1640625" style="200" customWidth="1"/>
    <col min="6661" max="6662" width="12.5" style="200" customWidth="1"/>
    <col min="6663" max="6912" width="9.33203125" style="200"/>
    <col min="6913" max="6913" width="7.83203125" style="200" customWidth="1"/>
    <col min="6914" max="6914" width="83.6640625" style="200" customWidth="1"/>
    <col min="6915" max="6915" width="8.1640625" style="200" customWidth="1"/>
    <col min="6916" max="6916" width="10.1640625" style="200" customWidth="1"/>
    <col min="6917" max="6918" width="12.5" style="200" customWidth="1"/>
    <col min="6919" max="7168" width="9.33203125" style="200"/>
    <col min="7169" max="7169" width="7.83203125" style="200" customWidth="1"/>
    <col min="7170" max="7170" width="83.6640625" style="200" customWidth="1"/>
    <col min="7171" max="7171" width="8.1640625" style="200" customWidth="1"/>
    <col min="7172" max="7172" width="10.1640625" style="200" customWidth="1"/>
    <col min="7173" max="7174" width="12.5" style="200" customWidth="1"/>
    <col min="7175" max="7424" width="9.33203125" style="200"/>
    <col min="7425" max="7425" width="7.83203125" style="200" customWidth="1"/>
    <col min="7426" max="7426" width="83.6640625" style="200" customWidth="1"/>
    <col min="7427" max="7427" width="8.1640625" style="200" customWidth="1"/>
    <col min="7428" max="7428" width="10.1640625" style="200" customWidth="1"/>
    <col min="7429" max="7430" width="12.5" style="200" customWidth="1"/>
    <col min="7431" max="7680" width="9.33203125" style="200"/>
    <col min="7681" max="7681" width="7.83203125" style="200" customWidth="1"/>
    <col min="7682" max="7682" width="83.6640625" style="200" customWidth="1"/>
    <col min="7683" max="7683" width="8.1640625" style="200" customWidth="1"/>
    <col min="7684" max="7684" width="10.1640625" style="200" customWidth="1"/>
    <col min="7685" max="7686" width="12.5" style="200" customWidth="1"/>
    <col min="7687" max="7936" width="9.33203125" style="200"/>
    <col min="7937" max="7937" width="7.83203125" style="200" customWidth="1"/>
    <col min="7938" max="7938" width="83.6640625" style="200" customWidth="1"/>
    <col min="7939" max="7939" width="8.1640625" style="200" customWidth="1"/>
    <col min="7940" max="7940" width="10.1640625" style="200" customWidth="1"/>
    <col min="7941" max="7942" width="12.5" style="200" customWidth="1"/>
    <col min="7943" max="8192" width="9.33203125" style="200"/>
    <col min="8193" max="8193" width="7.83203125" style="200" customWidth="1"/>
    <col min="8194" max="8194" width="83.6640625" style="200" customWidth="1"/>
    <col min="8195" max="8195" width="8.1640625" style="200" customWidth="1"/>
    <col min="8196" max="8196" width="10.1640625" style="200" customWidth="1"/>
    <col min="8197" max="8198" width="12.5" style="200" customWidth="1"/>
    <col min="8199" max="8448" width="9.33203125" style="200"/>
    <col min="8449" max="8449" width="7.83203125" style="200" customWidth="1"/>
    <col min="8450" max="8450" width="83.6640625" style="200" customWidth="1"/>
    <col min="8451" max="8451" width="8.1640625" style="200" customWidth="1"/>
    <col min="8452" max="8452" width="10.1640625" style="200" customWidth="1"/>
    <col min="8453" max="8454" width="12.5" style="200" customWidth="1"/>
    <col min="8455" max="8704" width="9.33203125" style="200"/>
    <col min="8705" max="8705" width="7.83203125" style="200" customWidth="1"/>
    <col min="8706" max="8706" width="83.6640625" style="200" customWidth="1"/>
    <col min="8707" max="8707" width="8.1640625" style="200" customWidth="1"/>
    <col min="8708" max="8708" width="10.1640625" style="200" customWidth="1"/>
    <col min="8709" max="8710" width="12.5" style="200" customWidth="1"/>
    <col min="8711" max="8960" width="9.33203125" style="200"/>
    <col min="8961" max="8961" width="7.83203125" style="200" customWidth="1"/>
    <col min="8962" max="8962" width="83.6640625" style="200" customWidth="1"/>
    <col min="8963" max="8963" width="8.1640625" style="200" customWidth="1"/>
    <col min="8964" max="8964" width="10.1640625" style="200" customWidth="1"/>
    <col min="8965" max="8966" width="12.5" style="200" customWidth="1"/>
    <col min="8967" max="9216" width="9.33203125" style="200"/>
    <col min="9217" max="9217" width="7.83203125" style="200" customWidth="1"/>
    <col min="9218" max="9218" width="83.6640625" style="200" customWidth="1"/>
    <col min="9219" max="9219" width="8.1640625" style="200" customWidth="1"/>
    <col min="9220" max="9220" width="10.1640625" style="200" customWidth="1"/>
    <col min="9221" max="9222" width="12.5" style="200" customWidth="1"/>
    <col min="9223" max="9472" width="9.33203125" style="200"/>
    <col min="9473" max="9473" width="7.83203125" style="200" customWidth="1"/>
    <col min="9474" max="9474" width="83.6640625" style="200" customWidth="1"/>
    <col min="9475" max="9475" width="8.1640625" style="200" customWidth="1"/>
    <col min="9476" max="9476" width="10.1640625" style="200" customWidth="1"/>
    <col min="9477" max="9478" width="12.5" style="200" customWidth="1"/>
    <col min="9479" max="9728" width="9.33203125" style="200"/>
    <col min="9729" max="9729" width="7.83203125" style="200" customWidth="1"/>
    <col min="9730" max="9730" width="83.6640625" style="200" customWidth="1"/>
    <col min="9731" max="9731" width="8.1640625" style="200" customWidth="1"/>
    <col min="9732" max="9732" width="10.1640625" style="200" customWidth="1"/>
    <col min="9733" max="9734" width="12.5" style="200" customWidth="1"/>
    <col min="9735" max="9984" width="9.33203125" style="200"/>
    <col min="9985" max="9985" width="7.83203125" style="200" customWidth="1"/>
    <col min="9986" max="9986" width="83.6640625" style="200" customWidth="1"/>
    <col min="9987" max="9987" width="8.1640625" style="200" customWidth="1"/>
    <col min="9988" max="9988" width="10.1640625" style="200" customWidth="1"/>
    <col min="9989" max="9990" width="12.5" style="200" customWidth="1"/>
    <col min="9991" max="10240" width="9.33203125" style="200"/>
    <col min="10241" max="10241" width="7.83203125" style="200" customWidth="1"/>
    <col min="10242" max="10242" width="83.6640625" style="200" customWidth="1"/>
    <col min="10243" max="10243" width="8.1640625" style="200" customWidth="1"/>
    <col min="10244" max="10244" width="10.1640625" style="200" customWidth="1"/>
    <col min="10245" max="10246" width="12.5" style="200" customWidth="1"/>
    <col min="10247" max="10496" width="9.33203125" style="200"/>
    <col min="10497" max="10497" width="7.83203125" style="200" customWidth="1"/>
    <col min="10498" max="10498" width="83.6640625" style="200" customWidth="1"/>
    <col min="10499" max="10499" width="8.1640625" style="200" customWidth="1"/>
    <col min="10500" max="10500" width="10.1640625" style="200" customWidth="1"/>
    <col min="10501" max="10502" width="12.5" style="200" customWidth="1"/>
    <col min="10503" max="10752" width="9.33203125" style="200"/>
    <col min="10753" max="10753" width="7.83203125" style="200" customWidth="1"/>
    <col min="10754" max="10754" width="83.6640625" style="200" customWidth="1"/>
    <col min="10755" max="10755" width="8.1640625" style="200" customWidth="1"/>
    <col min="10756" max="10756" width="10.1640625" style="200" customWidth="1"/>
    <col min="10757" max="10758" width="12.5" style="200" customWidth="1"/>
    <col min="10759" max="11008" width="9.33203125" style="200"/>
    <col min="11009" max="11009" width="7.83203125" style="200" customWidth="1"/>
    <col min="11010" max="11010" width="83.6640625" style="200" customWidth="1"/>
    <col min="11011" max="11011" width="8.1640625" style="200" customWidth="1"/>
    <col min="11012" max="11012" width="10.1640625" style="200" customWidth="1"/>
    <col min="11013" max="11014" width="12.5" style="200" customWidth="1"/>
    <col min="11015" max="11264" width="9.33203125" style="200"/>
    <col min="11265" max="11265" width="7.83203125" style="200" customWidth="1"/>
    <col min="11266" max="11266" width="83.6640625" style="200" customWidth="1"/>
    <col min="11267" max="11267" width="8.1640625" style="200" customWidth="1"/>
    <col min="11268" max="11268" width="10.1640625" style="200" customWidth="1"/>
    <col min="11269" max="11270" width="12.5" style="200" customWidth="1"/>
    <col min="11271" max="11520" width="9.33203125" style="200"/>
    <col min="11521" max="11521" width="7.83203125" style="200" customWidth="1"/>
    <col min="11522" max="11522" width="83.6640625" style="200" customWidth="1"/>
    <col min="11523" max="11523" width="8.1640625" style="200" customWidth="1"/>
    <col min="11524" max="11524" width="10.1640625" style="200" customWidth="1"/>
    <col min="11525" max="11526" width="12.5" style="200" customWidth="1"/>
    <col min="11527" max="11776" width="9.33203125" style="200"/>
    <col min="11777" max="11777" width="7.83203125" style="200" customWidth="1"/>
    <col min="11778" max="11778" width="83.6640625" style="200" customWidth="1"/>
    <col min="11779" max="11779" width="8.1640625" style="200" customWidth="1"/>
    <col min="11780" max="11780" width="10.1640625" style="200" customWidth="1"/>
    <col min="11781" max="11782" width="12.5" style="200" customWidth="1"/>
    <col min="11783" max="12032" width="9.33203125" style="200"/>
    <col min="12033" max="12033" width="7.83203125" style="200" customWidth="1"/>
    <col min="12034" max="12034" width="83.6640625" style="200" customWidth="1"/>
    <col min="12035" max="12035" width="8.1640625" style="200" customWidth="1"/>
    <col min="12036" max="12036" width="10.1640625" style="200" customWidth="1"/>
    <col min="12037" max="12038" width="12.5" style="200" customWidth="1"/>
    <col min="12039" max="12288" width="9.33203125" style="200"/>
    <col min="12289" max="12289" width="7.83203125" style="200" customWidth="1"/>
    <col min="12290" max="12290" width="83.6640625" style="200" customWidth="1"/>
    <col min="12291" max="12291" width="8.1640625" style="200" customWidth="1"/>
    <col min="12292" max="12292" width="10.1640625" style="200" customWidth="1"/>
    <col min="12293" max="12294" width="12.5" style="200" customWidth="1"/>
    <col min="12295" max="12544" width="9.33203125" style="200"/>
    <col min="12545" max="12545" width="7.83203125" style="200" customWidth="1"/>
    <col min="12546" max="12546" width="83.6640625" style="200" customWidth="1"/>
    <col min="12547" max="12547" width="8.1640625" style="200" customWidth="1"/>
    <col min="12548" max="12548" width="10.1640625" style="200" customWidth="1"/>
    <col min="12549" max="12550" width="12.5" style="200" customWidth="1"/>
    <col min="12551" max="12800" width="9.33203125" style="200"/>
    <col min="12801" max="12801" width="7.83203125" style="200" customWidth="1"/>
    <col min="12802" max="12802" width="83.6640625" style="200" customWidth="1"/>
    <col min="12803" max="12803" width="8.1640625" style="200" customWidth="1"/>
    <col min="12804" max="12804" width="10.1640625" style="200" customWidth="1"/>
    <col min="12805" max="12806" width="12.5" style="200" customWidth="1"/>
    <col min="12807" max="13056" width="9.33203125" style="200"/>
    <col min="13057" max="13057" width="7.83203125" style="200" customWidth="1"/>
    <col min="13058" max="13058" width="83.6640625" style="200" customWidth="1"/>
    <col min="13059" max="13059" width="8.1640625" style="200" customWidth="1"/>
    <col min="13060" max="13060" width="10.1640625" style="200" customWidth="1"/>
    <col min="13061" max="13062" width="12.5" style="200" customWidth="1"/>
    <col min="13063" max="13312" width="9.33203125" style="200"/>
    <col min="13313" max="13313" width="7.83203125" style="200" customWidth="1"/>
    <col min="13314" max="13314" width="83.6640625" style="200" customWidth="1"/>
    <col min="13315" max="13315" width="8.1640625" style="200" customWidth="1"/>
    <col min="13316" max="13316" width="10.1640625" style="200" customWidth="1"/>
    <col min="13317" max="13318" width="12.5" style="200" customWidth="1"/>
    <col min="13319" max="13568" width="9.33203125" style="200"/>
    <col min="13569" max="13569" width="7.83203125" style="200" customWidth="1"/>
    <col min="13570" max="13570" width="83.6640625" style="200" customWidth="1"/>
    <col min="13571" max="13571" width="8.1640625" style="200" customWidth="1"/>
    <col min="13572" max="13572" width="10.1640625" style="200" customWidth="1"/>
    <col min="13573" max="13574" width="12.5" style="200" customWidth="1"/>
    <col min="13575" max="13824" width="9.33203125" style="200"/>
    <col min="13825" max="13825" width="7.83203125" style="200" customWidth="1"/>
    <col min="13826" max="13826" width="83.6640625" style="200" customWidth="1"/>
    <col min="13827" max="13827" width="8.1640625" style="200" customWidth="1"/>
    <col min="13828" max="13828" width="10.1640625" style="200" customWidth="1"/>
    <col min="13829" max="13830" width="12.5" style="200" customWidth="1"/>
    <col min="13831" max="14080" width="9.33203125" style="200"/>
    <col min="14081" max="14081" width="7.83203125" style="200" customWidth="1"/>
    <col min="14082" max="14082" width="83.6640625" style="200" customWidth="1"/>
    <col min="14083" max="14083" width="8.1640625" style="200" customWidth="1"/>
    <col min="14084" max="14084" width="10.1640625" style="200" customWidth="1"/>
    <col min="14085" max="14086" width="12.5" style="200" customWidth="1"/>
    <col min="14087" max="14336" width="9.33203125" style="200"/>
    <col min="14337" max="14337" width="7.83203125" style="200" customWidth="1"/>
    <col min="14338" max="14338" width="83.6640625" style="200" customWidth="1"/>
    <col min="14339" max="14339" width="8.1640625" style="200" customWidth="1"/>
    <col min="14340" max="14340" width="10.1640625" style="200" customWidth="1"/>
    <col min="14341" max="14342" width="12.5" style="200" customWidth="1"/>
    <col min="14343" max="14592" width="9.33203125" style="200"/>
    <col min="14593" max="14593" width="7.83203125" style="200" customWidth="1"/>
    <col min="14594" max="14594" width="83.6640625" style="200" customWidth="1"/>
    <col min="14595" max="14595" width="8.1640625" style="200" customWidth="1"/>
    <col min="14596" max="14596" width="10.1640625" style="200" customWidth="1"/>
    <col min="14597" max="14598" width="12.5" style="200" customWidth="1"/>
    <col min="14599" max="14848" width="9.33203125" style="200"/>
    <col min="14849" max="14849" width="7.83203125" style="200" customWidth="1"/>
    <col min="14850" max="14850" width="83.6640625" style="200" customWidth="1"/>
    <col min="14851" max="14851" width="8.1640625" style="200" customWidth="1"/>
    <col min="14852" max="14852" width="10.1640625" style="200" customWidth="1"/>
    <col min="14853" max="14854" width="12.5" style="200" customWidth="1"/>
    <col min="14855" max="15104" width="9.33203125" style="200"/>
    <col min="15105" max="15105" width="7.83203125" style="200" customWidth="1"/>
    <col min="15106" max="15106" width="83.6640625" style="200" customWidth="1"/>
    <col min="15107" max="15107" width="8.1640625" style="200" customWidth="1"/>
    <col min="15108" max="15108" width="10.1640625" style="200" customWidth="1"/>
    <col min="15109" max="15110" width="12.5" style="200" customWidth="1"/>
    <col min="15111" max="15360" width="9.33203125" style="200"/>
    <col min="15361" max="15361" width="7.83203125" style="200" customWidth="1"/>
    <col min="15362" max="15362" width="83.6640625" style="200" customWidth="1"/>
    <col min="15363" max="15363" width="8.1640625" style="200" customWidth="1"/>
    <col min="15364" max="15364" width="10.1640625" style="200" customWidth="1"/>
    <col min="15365" max="15366" width="12.5" style="200" customWidth="1"/>
    <col min="15367" max="15616" width="9.33203125" style="200"/>
    <col min="15617" max="15617" width="7.83203125" style="200" customWidth="1"/>
    <col min="15618" max="15618" width="83.6640625" style="200" customWidth="1"/>
    <col min="15619" max="15619" width="8.1640625" style="200" customWidth="1"/>
    <col min="15620" max="15620" width="10.1640625" style="200" customWidth="1"/>
    <col min="15621" max="15622" width="12.5" style="200" customWidth="1"/>
    <col min="15623" max="15872" width="9.33203125" style="200"/>
    <col min="15873" max="15873" width="7.83203125" style="200" customWidth="1"/>
    <col min="15874" max="15874" width="83.6640625" style="200" customWidth="1"/>
    <col min="15875" max="15875" width="8.1640625" style="200" customWidth="1"/>
    <col min="15876" max="15876" width="10.1640625" style="200" customWidth="1"/>
    <col min="15877" max="15878" width="12.5" style="200" customWidth="1"/>
    <col min="15879" max="16128" width="9.33203125" style="200"/>
    <col min="16129" max="16129" width="7.83203125" style="200" customWidth="1"/>
    <col min="16130" max="16130" width="83.6640625" style="200" customWidth="1"/>
    <col min="16131" max="16131" width="8.1640625" style="200" customWidth="1"/>
    <col min="16132" max="16132" width="10.1640625" style="200" customWidth="1"/>
    <col min="16133" max="16134" width="12.5" style="200" customWidth="1"/>
    <col min="16135" max="16384" width="9.33203125" style="200"/>
  </cols>
  <sheetData>
    <row r="1" spans="1:6" ht="12.75" customHeight="1">
      <c r="A1" s="389"/>
      <c r="B1" s="199" t="s">
        <v>789</v>
      </c>
      <c r="C1" s="392" t="s">
        <v>790</v>
      </c>
      <c r="D1" s="393"/>
      <c r="E1" s="394" t="s">
        <v>791</v>
      </c>
      <c r="F1" s="395"/>
    </row>
    <row r="2" spans="1:6" ht="12.75" customHeight="1">
      <c r="A2" s="390"/>
      <c r="B2" s="400"/>
      <c r="C2" s="401"/>
      <c r="D2" s="401"/>
      <c r="E2" s="396"/>
      <c r="F2" s="397"/>
    </row>
    <row r="3" spans="1:6" ht="13.5" customHeight="1" thickBot="1">
      <c r="A3" s="391"/>
      <c r="B3" s="402"/>
      <c r="C3" s="403"/>
      <c r="D3" s="403"/>
      <c r="E3" s="398"/>
      <c r="F3" s="399"/>
    </row>
    <row r="4" spans="1:6" s="201" customFormat="1" ht="25.5">
      <c r="A4" s="202" t="s">
        <v>792</v>
      </c>
      <c r="B4" s="203" t="s">
        <v>793</v>
      </c>
      <c r="C4" s="204" t="s">
        <v>794</v>
      </c>
      <c r="D4" s="204" t="s">
        <v>138</v>
      </c>
      <c r="E4" s="205" t="s">
        <v>795</v>
      </c>
      <c r="F4" s="206" t="s">
        <v>796</v>
      </c>
    </row>
    <row r="5" spans="1:6" s="201" customFormat="1">
      <c r="A5" s="207">
        <v>1</v>
      </c>
      <c r="B5" s="208">
        <v>2</v>
      </c>
      <c r="C5" s="209">
        <v>3</v>
      </c>
      <c r="D5" s="209">
        <v>4</v>
      </c>
      <c r="E5" s="208">
        <v>5</v>
      </c>
      <c r="F5" s="210">
        <v>6</v>
      </c>
    </row>
    <row r="6" spans="1:6" s="201" customFormat="1" ht="13.5" thickBot="1">
      <c r="A6" s="211" t="s">
        <v>797</v>
      </c>
      <c r="B6" s="212" t="s">
        <v>797</v>
      </c>
      <c r="C6" s="213" t="s">
        <v>798</v>
      </c>
      <c r="D6" s="213" t="s">
        <v>798</v>
      </c>
      <c r="E6" s="213" t="s">
        <v>799</v>
      </c>
      <c r="F6" s="214" t="s">
        <v>799</v>
      </c>
    </row>
    <row r="7" spans="1:6" ht="12">
      <c r="A7" s="215"/>
      <c r="B7" s="216"/>
      <c r="C7" s="217"/>
      <c r="D7" s="217"/>
      <c r="E7" s="217"/>
      <c r="F7" s="218">
        <f t="shared" ref="F7:F123" si="0">+E7*D7</f>
        <v>0</v>
      </c>
    </row>
    <row r="8" spans="1:6" ht="12">
      <c r="A8" s="215"/>
      <c r="B8" s="216" t="s">
        <v>849</v>
      </c>
      <c r="C8" s="217"/>
      <c r="D8" s="217"/>
      <c r="E8" s="219"/>
      <c r="F8" s="218">
        <f t="shared" si="0"/>
        <v>0</v>
      </c>
    </row>
    <row r="9" spans="1:6" ht="12">
      <c r="A9" s="215">
        <v>1</v>
      </c>
      <c r="B9" s="216" t="s">
        <v>850</v>
      </c>
      <c r="C9" s="217" t="s">
        <v>801</v>
      </c>
      <c r="D9" s="217">
        <v>1</v>
      </c>
      <c r="E9" s="219"/>
      <c r="F9" s="218">
        <f t="shared" si="0"/>
        <v>0</v>
      </c>
    </row>
    <row r="10" spans="1:6" thickBot="1">
      <c r="A10" s="215"/>
      <c r="B10" s="216"/>
      <c r="C10" s="217"/>
      <c r="D10" s="217"/>
      <c r="E10" s="219"/>
      <c r="F10" s="218">
        <f t="shared" si="0"/>
        <v>0</v>
      </c>
    </row>
    <row r="11" spans="1:6" thickBot="1">
      <c r="A11" s="220"/>
      <c r="B11" s="404" t="s">
        <v>813</v>
      </c>
      <c r="C11" s="405"/>
      <c r="D11" s="405"/>
      <c r="E11" s="406"/>
      <c r="F11" s="221">
        <f>SUM(F8:F10)</f>
        <v>0</v>
      </c>
    </row>
    <row r="12" spans="1:6" ht="12">
      <c r="A12" s="215"/>
      <c r="B12" s="216"/>
      <c r="C12" s="217"/>
      <c r="D12" s="217"/>
      <c r="E12" s="219"/>
      <c r="F12" s="218"/>
    </row>
    <row r="13" spans="1:6" ht="12">
      <c r="A13" s="215"/>
      <c r="B13" s="222" t="s">
        <v>814</v>
      </c>
      <c r="C13" s="217"/>
      <c r="D13" s="217"/>
      <c r="E13" s="219"/>
      <c r="F13" s="218">
        <f t="shared" ref="F13:F38" si="1">+E13*D13</f>
        <v>0</v>
      </c>
    </row>
    <row r="14" spans="1:6" ht="12">
      <c r="A14" s="215"/>
      <c r="B14" s="223"/>
      <c r="C14" s="224"/>
      <c r="D14" s="217"/>
      <c r="E14" s="224"/>
      <c r="F14" s="218">
        <f t="shared" si="1"/>
        <v>0</v>
      </c>
    </row>
    <row r="15" spans="1:6" ht="12">
      <c r="A15" s="215"/>
      <c r="B15" s="223" t="s">
        <v>851</v>
      </c>
      <c r="C15" s="224"/>
      <c r="D15" s="217"/>
      <c r="E15" s="224"/>
      <c r="F15" s="218">
        <f t="shared" si="1"/>
        <v>0</v>
      </c>
    </row>
    <row r="16" spans="1:6" ht="12">
      <c r="A16" s="215">
        <v>2</v>
      </c>
      <c r="B16" s="223" t="s">
        <v>822</v>
      </c>
      <c r="C16" s="224" t="s">
        <v>801</v>
      </c>
      <c r="D16" s="217">
        <v>1</v>
      </c>
      <c r="E16" s="224"/>
      <c r="F16" s="218">
        <f t="shared" si="1"/>
        <v>0</v>
      </c>
    </row>
    <row r="17" spans="1:6" ht="12">
      <c r="A17" s="215">
        <v>3</v>
      </c>
      <c r="B17" s="223" t="s">
        <v>823</v>
      </c>
      <c r="C17" s="224" t="s">
        <v>801</v>
      </c>
      <c r="D17" s="217">
        <v>1</v>
      </c>
      <c r="E17" s="224"/>
      <c r="F17" s="218">
        <f t="shared" si="1"/>
        <v>0</v>
      </c>
    </row>
    <row r="18" spans="1:6" ht="12">
      <c r="A18" s="215"/>
      <c r="B18" s="216"/>
      <c r="C18" s="217"/>
      <c r="D18" s="217"/>
      <c r="E18" s="219"/>
      <c r="F18" s="218">
        <f t="shared" si="1"/>
        <v>0</v>
      </c>
    </row>
    <row r="19" spans="1:6" ht="12">
      <c r="A19" s="215"/>
      <c r="B19" s="216" t="s">
        <v>819</v>
      </c>
      <c r="C19" s="217"/>
      <c r="D19" s="217"/>
      <c r="E19" s="219"/>
      <c r="F19" s="218">
        <f t="shared" si="1"/>
        <v>0</v>
      </c>
    </row>
    <row r="20" spans="1:6" ht="12">
      <c r="A20" s="215">
        <v>4</v>
      </c>
      <c r="B20" s="216" t="s">
        <v>852</v>
      </c>
      <c r="C20" s="217" t="s">
        <v>801</v>
      </c>
      <c r="D20" s="217">
        <v>1</v>
      </c>
      <c r="E20" s="219"/>
      <c r="F20" s="218">
        <f t="shared" si="1"/>
        <v>0</v>
      </c>
    </row>
    <row r="21" spans="1:6" ht="12">
      <c r="A21" s="215">
        <v>5</v>
      </c>
      <c r="B21" s="216" t="s">
        <v>853</v>
      </c>
      <c r="C21" s="217" t="s">
        <v>801</v>
      </c>
      <c r="D21" s="217">
        <v>6</v>
      </c>
      <c r="E21" s="219"/>
      <c r="F21" s="218">
        <f t="shared" si="1"/>
        <v>0</v>
      </c>
    </row>
    <row r="22" spans="1:6" ht="12">
      <c r="A22" s="215">
        <v>6</v>
      </c>
      <c r="B22" s="216" t="s">
        <v>854</v>
      </c>
      <c r="C22" s="217" t="s">
        <v>801</v>
      </c>
      <c r="D22" s="217">
        <v>3</v>
      </c>
      <c r="E22" s="219"/>
      <c r="F22" s="218">
        <f t="shared" si="1"/>
        <v>0</v>
      </c>
    </row>
    <row r="23" spans="1:6" ht="12">
      <c r="A23" s="215">
        <v>7</v>
      </c>
      <c r="B23" s="216" t="s">
        <v>855</v>
      </c>
      <c r="C23" s="217" t="s">
        <v>801</v>
      </c>
      <c r="D23" s="217">
        <v>1</v>
      </c>
      <c r="E23" s="219"/>
      <c r="F23" s="218">
        <f t="shared" si="1"/>
        <v>0</v>
      </c>
    </row>
    <row r="24" spans="1:6" ht="12">
      <c r="A24" s="215"/>
      <c r="B24" s="216"/>
      <c r="C24" s="217"/>
      <c r="D24" s="217"/>
      <c r="E24" s="219"/>
      <c r="F24" s="218">
        <f t="shared" si="1"/>
        <v>0</v>
      </c>
    </row>
    <row r="25" spans="1:6" ht="12">
      <c r="A25" s="215"/>
      <c r="B25" s="216" t="s">
        <v>824</v>
      </c>
      <c r="C25" s="217"/>
      <c r="D25" s="217"/>
      <c r="E25" s="219"/>
      <c r="F25" s="218">
        <f t="shared" si="1"/>
        <v>0</v>
      </c>
    </row>
    <row r="26" spans="1:6" ht="12">
      <c r="A26" s="215">
        <v>8</v>
      </c>
      <c r="B26" s="216" t="s">
        <v>852</v>
      </c>
      <c r="C26" s="217" t="s">
        <v>801</v>
      </c>
      <c r="D26" s="217">
        <v>1</v>
      </c>
      <c r="E26" s="219"/>
      <c r="F26" s="218">
        <f t="shared" si="1"/>
        <v>0</v>
      </c>
    </row>
    <row r="27" spans="1:6" ht="12">
      <c r="A27" s="215">
        <v>9</v>
      </c>
      <c r="B27" s="216" t="s">
        <v>856</v>
      </c>
      <c r="C27" s="217" t="s">
        <v>801</v>
      </c>
      <c r="D27" s="217">
        <v>3</v>
      </c>
      <c r="E27" s="219"/>
      <c r="F27" s="218">
        <f t="shared" si="1"/>
        <v>0</v>
      </c>
    </row>
    <row r="28" spans="1:6" ht="12">
      <c r="A28" s="215">
        <v>10</v>
      </c>
      <c r="B28" s="216" t="s">
        <v>854</v>
      </c>
      <c r="C28" s="217" t="s">
        <v>801</v>
      </c>
      <c r="D28" s="217">
        <v>2</v>
      </c>
      <c r="E28" s="219"/>
      <c r="F28" s="218">
        <f t="shared" si="1"/>
        <v>0</v>
      </c>
    </row>
    <row r="29" spans="1:6" ht="12">
      <c r="A29" s="215">
        <v>11</v>
      </c>
      <c r="B29" s="216" t="s">
        <v>857</v>
      </c>
      <c r="C29" s="217" t="s">
        <v>801</v>
      </c>
      <c r="D29" s="217">
        <v>1</v>
      </c>
      <c r="E29" s="219"/>
      <c r="F29" s="218">
        <f t="shared" si="1"/>
        <v>0</v>
      </c>
    </row>
    <row r="30" spans="1:6" ht="12">
      <c r="A30" s="215">
        <v>12</v>
      </c>
      <c r="B30" s="216" t="s">
        <v>855</v>
      </c>
      <c r="C30" s="217" t="s">
        <v>801</v>
      </c>
      <c r="D30" s="217">
        <v>1</v>
      </c>
      <c r="E30" s="219"/>
      <c r="F30" s="218">
        <f t="shared" si="1"/>
        <v>0</v>
      </c>
    </row>
    <row r="31" spans="1:6" ht="12">
      <c r="A31" s="215">
        <v>13</v>
      </c>
      <c r="B31" s="216" t="s">
        <v>858</v>
      </c>
      <c r="C31" s="217" t="s">
        <v>801</v>
      </c>
      <c r="D31" s="217">
        <v>1</v>
      </c>
      <c r="E31" s="219"/>
      <c r="F31" s="218">
        <f t="shared" si="1"/>
        <v>0</v>
      </c>
    </row>
    <row r="32" spans="1:6" ht="12">
      <c r="A32" s="215"/>
      <c r="B32" s="216"/>
      <c r="C32" s="217"/>
      <c r="D32" s="217"/>
      <c r="E32" s="219"/>
      <c r="F32" s="218"/>
    </row>
    <row r="33" spans="1:6" ht="12">
      <c r="A33" s="215"/>
      <c r="B33" s="216" t="s">
        <v>859</v>
      </c>
      <c r="C33" s="217"/>
      <c r="D33" s="217"/>
      <c r="E33" s="219"/>
      <c r="F33" s="218">
        <f t="shared" si="1"/>
        <v>0</v>
      </c>
    </row>
    <row r="34" spans="1:6" ht="12">
      <c r="A34" s="215">
        <v>14</v>
      </c>
      <c r="B34" s="216" t="s">
        <v>860</v>
      </c>
      <c r="C34" s="217" t="s">
        <v>801</v>
      </c>
      <c r="D34" s="217">
        <v>3</v>
      </c>
      <c r="E34" s="219"/>
      <c r="F34" s="218">
        <f t="shared" si="1"/>
        <v>0</v>
      </c>
    </row>
    <row r="35" spans="1:6" ht="12">
      <c r="A35" s="215"/>
      <c r="B35" s="216"/>
      <c r="C35" s="217"/>
      <c r="D35" s="217"/>
      <c r="E35" s="219"/>
      <c r="F35" s="218">
        <f t="shared" si="1"/>
        <v>0</v>
      </c>
    </row>
    <row r="36" spans="1:6" ht="12">
      <c r="A36" s="215"/>
      <c r="B36" s="216" t="s">
        <v>825</v>
      </c>
      <c r="C36" s="217"/>
      <c r="D36" s="217"/>
      <c r="E36" s="219"/>
      <c r="F36" s="218">
        <f t="shared" si="1"/>
        <v>0</v>
      </c>
    </row>
    <row r="37" spans="1:6" ht="12">
      <c r="A37" s="215">
        <v>15</v>
      </c>
      <c r="B37" s="216" t="s">
        <v>861</v>
      </c>
      <c r="C37" s="217" t="s">
        <v>801</v>
      </c>
      <c r="D37" s="217">
        <v>2</v>
      </c>
      <c r="E37" s="219"/>
      <c r="F37" s="218">
        <f t="shared" si="1"/>
        <v>0</v>
      </c>
    </row>
    <row r="38" spans="1:6" ht="12">
      <c r="A38" s="215"/>
      <c r="B38" s="216"/>
      <c r="C38" s="217"/>
      <c r="D38" s="217"/>
      <c r="E38" s="219"/>
      <c r="F38" s="218">
        <f t="shared" si="1"/>
        <v>0</v>
      </c>
    </row>
    <row r="39" spans="1:6" ht="12">
      <c r="A39" s="215"/>
      <c r="B39" s="223" t="s">
        <v>829</v>
      </c>
      <c r="C39" s="224"/>
      <c r="D39" s="217"/>
      <c r="E39" s="224"/>
      <c r="F39" s="218">
        <f t="shared" si="0"/>
        <v>0</v>
      </c>
    </row>
    <row r="40" spans="1:6" ht="12">
      <c r="A40" s="215">
        <v>16</v>
      </c>
      <c r="B40" s="223" t="s">
        <v>862</v>
      </c>
      <c r="C40" s="224" t="s">
        <v>244</v>
      </c>
      <c r="D40" s="217">
        <v>0.5</v>
      </c>
      <c r="E40" s="224"/>
      <c r="F40" s="218">
        <f t="shared" si="0"/>
        <v>0</v>
      </c>
    </row>
    <row r="41" spans="1:6" ht="12">
      <c r="A41" s="215">
        <v>17</v>
      </c>
      <c r="B41" s="223" t="s">
        <v>860</v>
      </c>
      <c r="C41" s="224" t="s">
        <v>244</v>
      </c>
      <c r="D41" s="217">
        <v>13</v>
      </c>
      <c r="E41" s="224"/>
      <c r="F41" s="218">
        <f t="shared" si="0"/>
        <v>0</v>
      </c>
    </row>
    <row r="42" spans="1:6" ht="12">
      <c r="A42" s="215">
        <v>18</v>
      </c>
      <c r="B42" s="223" t="s">
        <v>863</v>
      </c>
      <c r="C42" s="224" t="s">
        <v>244</v>
      </c>
      <c r="D42" s="217">
        <v>2</v>
      </c>
      <c r="E42" s="224"/>
      <c r="F42" s="218">
        <f t="shared" si="0"/>
        <v>0</v>
      </c>
    </row>
    <row r="43" spans="1:6" ht="12">
      <c r="A43" s="215"/>
      <c r="B43" s="223"/>
      <c r="C43" s="224"/>
      <c r="D43" s="217"/>
      <c r="E43" s="224"/>
      <c r="F43" s="218">
        <f t="shared" si="0"/>
        <v>0</v>
      </c>
    </row>
    <row r="44" spans="1:6" ht="12">
      <c r="A44" s="215"/>
      <c r="B44" s="223" t="s">
        <v>833</v>
      </c>
      <c r="C44" s="224"/>
      <c r="D44" s="217"/>
      <c r="E44" s="224"/>
      <c r="F44" s="218">
        <f t="shared" si="0"/>
        <v>0</v>
      </c>
    </row>
    <row r="45" spans="1:6" ht="12">
      <c r="A45" s="215">
        <v>19</v>
      </c>
      <c r="B45" s="223" t="s">
        <v>864</v>
      </c>
      <c r="C45" s="224" t="s">
        <v>801</v>
      </c>
      <c r="D45" s="217">
        <v>1</v>
      </c>
      <c r="E45" s="224"/>
      <c r="F45" s="218">
        <f t="shared" si="0"/>
        <v>0</v>
      </c>
    </row>
    <row r="46" spans="1:6" ht="12">
      <c r="A46" s="215">
        <v>20</v>
      </c>
      <c r="B46" s="223" t="s">
        <v>865</v>
      </c>
      <c r="C46" s="224" t="s">
        <v>801</v>
      </c>
      <c r="D46" s="217">
        <v>1</v>
      </c>
      <c r="E46" s="224"/>
      <c r="F46" s="218">
        <f t="shared" si="0"/>
        <v>0</v>
      </c>
    </row>
    <row r="47" spans="1:6" ht="12">
      <c r="A47" s="215">
        <v>21</v>
      </c>
      <c r="B47" s="223" t="s">
        <v>866</v>
      </c>
      <c r="C47" s="224" t="s">
        <v>801</v>
      </c>
      <c r="D47" s="217">
        <v>1</v>
      </c>
      <c r="E47" s="224"/>
      <c r="F47" s="218">
        <f t="shared" si="0"/>
        <v>0</v>
      </c>
    </row>
    <row r="48" spans="1:6" ht="12">
      <c r="A48" s="215"/>
      <c r="B48" s="223"/>
      <c r="C48" s="224"/>
      <c r="D48" s="217"/>
      <c r="E48" s="224"/>
      <c r="F48" s="218">
        <f t="shared" si="0"/>
        <v>0</v>
      </c>
    </row>
    <row r="49" spans="1:6" ht="24">
      <c r="A49" s="215">
        <v>22</v>
      </c>
      <c r="B49" s="223" t="s">
        <v>867</v>
      </c>
      <c r="C49" s="224" t="s">
        <v>801</v>
      </c>
      <c r="D49" s="217">
        <v>1</v>
      </c>
      <c r="E49" s="224"/>
      <c r="F49" s="218">
        <f t="shared" si="0"/>
        <v>0</v>
      </c>
    </row>
    <row r="50" spans="1:6" ht="12">
      <c r="A50" s="215"/>
      <c r="B50" s="216"/>
      <c r="C50" s="217"/>
      <c r="D50" s="217"/>
      <c r="E50" s="219"/>
      <c r="F50" s="218">
        <f t="shared" si="0"/>
        <v>0</v>
      </c>
    </row>
    <row r="51" spans="1:6" ht="24">
      <c r="A51" s="215">
        <v>23</v>
      </c>
      <c r="B51" s="216" t="s">
        <v>868</v>
      </c>
      <c r="C51" s="217" t="s">
        <v>801</v>
      </c>
      <c r="D51" s="217">
        <v>1</v>
      </c>
      <c r="E51" s="219"/>
      <c r="F51" s="218">
        <f t="shared" si="0"/>
        <v>0</v>
      </c>
    </row>
    <row r="52" spans="1:6" ht="12">
      <c r="A52" s="215"/>
      <c r="B52" s="216"/>
      <c r="C52" s="217"/>
      <c r="D52" s="217"/>
      <c r="E52" s="219"/>
      <c r="F52" s="218">
        <f t="shared" si="0"/>
        <v>0</v>
      </c>
    </row>
    <row r="53" spans="1:6" ht="12">
      <c r="A53" s="215">
        <v>24</v>
      </c>
      <c r="B53" s="216" t="s">
        <v>842</v>
      </c>
      <c r="C53" s="217" t="s">
        <v>354</v>
      </c>
      <c r="D53" s="217">
        <v>850</v>
      </c>
      <c r="E53" s="219"/>
      <c r="F53" s="218">
        <f t="shared" si="0"/>
        <v>0</v>
      </c>
    </row>
    <row r="54" spans="1:6" ht="12">
      <c r="A54" s="215"/>
      <c r="B54" s="216"/>
      <c r="C54" s="217"/>
      <c r="D54" s="217"/>
      <c r="E54" s="219"/>
      <c r="F54" s="218">
        <f t="shared" si="0"/>
        <v>0</v>
      </c>
    </row>
    <row r="55" spans="1:6" ht="12">
      <c r="A55" s="215">
        <v>25</v>
      </c>
      <c r="B55" s="216" t="s">
        <v>869</v>
      </c>
      <c r="C55" s="217" t="s">
        <v>440</v>
      </c>
      <c r="D55" s="217">
        <v>1</v>
      </c>
      <c r="E55" s="219"/>
      <c r="F55" s="218">
        <f t="shared" si="0"/>
        <v>0</v>
      </c>
    </row>
    <row r="56" spans="1:6" ht="12">
      <c r="A56" s="215"/>
      <c r="B56" s="223"/>
      <c r="C56" s="224"/>
      <c r="D56" s="217"/>
      <c r="E56" s="224"/>
      <c r="F56" s="218">
        <f t="shared" si="0"/>
        <v>0</v>
      </c>
    </row>
    <row r="57" spans="1:6" ht="12">
      <c r="A57" s="215"/>
      <c r="B57" s="227" t="s">
        <v>870</v>
      </c>
      <c r="C57" s="224"/>
      <c r="D57" s="217"/>
      <c r="E57" s="224"/>
      <c r="F57" s="218">
        <f t="shared" si="0"/>
        <v>0</v>
      </c>
    </row>
    <row r="58" spans="1:6" ht="12">
      <c r="A58" s="215"/>
      <c r="B58" s="227"/>
      <c r="C58" s="224"/>
      <c r="D58" s="217"/>
      <c r="E58" s="224"/>
      <c r="F58" s="218">
        <f t="shared" si="0"/>
        <v>0</v>
      </c>
    </row>
    <row r="59" spans="1:6" ht="48">
      <c r="A59" s="215">
        <v>26</v>
      </c>
      <c r="B59" s="223" t="s">
        <v>871</v>
      </c>
      <c r="C59" s="224" t="s">
        <v>801</v>
      </c>
      <c r="D59" s="217">
        <v>1</v>
      </c>
      <c r="E59" s="224"/>
      <c r="F59" s="218">
        <f t="shared" si="0"/>
        <v>0</v>
      </c>
    </row>
    <row r="60" spans="1:6" ht="12">
      <c r="A60" s="215"/>
      <c r="B60" s="223"/>
      <c r="C60" s="224"/>
      <c r="D60" s="217"/>
      <c r="E60" s="224"/>
      <c r="F60" s="218">
        <f t="shared" si="0"/>
        <v>0</v>
      </c>
    </row>
    <row r="61" spans="1:6" ht="24">
      <c r="A61" s="215">
        <v>27</v>
      </c>
      <c r="B61" s="223" t="s">
        <v>872</v>
      </c>
      <c r="C61" s="224" t="s">
        <v>801</v>
      </c>
      <c r="D61" s="217">
        <v>1</v>
      </c>
      <c r="E61" s="224"/>
      <c r="F61" s="218">
        <f t="shared" si="0"/>
        <v>0</v>
      </c>
    </row>
    <row r="62" spans="1:6" ht="12">
      <c r="A62" s="215"/>
      <c r="B62" s="223"/>
      <c r="C62" s="224"/>
      <c r="D62" s="217"/>
      <c r="E62" s="224"/>
      <c r="F62" s="218">
        <f t="shared" si="0"/>
        <v>0</v>
      </c>
    </row>
    <row r="63" spans="1:6" ht="12">
      <c r="A63" s="215">
        <v>28</v>
      </c>
      <c r="B63" s="223" t="s">
        <v>873</v>
      </c>
      <c r="C63" s="224" t="s">
        <v>801</v>
      </c>
      <c r="D63" s="217">
        <v>1</v>
      </c>
      <c r="E63" s="224"/>
      <c r="F63" s="218">
        <f t="shared" si="0"/>
        <v>0</v>
      </c>
    </row>
    <row r="64" spans="1:6" ht="12">
      <c r="A64" s="215"/>
      <c r="B64" s="223"/>
      <c r="C64" s="224"/>
      <c r="D64" s="217"/>
      <c r="E64" s="224"/>
      <c r="F64" s="218">
        <f t="shared" si="0"/>
        <v>0</v>
      </c>
    </row>
    <row r="65" spans="1:6" ht="12">
      <c r="A65" s="215"/>
      <c r="B65" s="223" t="s">
        <v>874</v>
      </c>
      <c r="C65" s="224"/>
      <c r="D65" s="217"/>
      <c r="E65" s="224"/>
      <c r="F65" s="218">
        <f t="shared" si="0"/>
        <v>0</v>
      </c>
    </row>
    <row r="66" spans="1:6" ht="12">
      <c r="A66" s="215">
        <v>29</v>
      </c>
      <c r="B66" s="223" t="s">
        <v>875</v>
      </c>
      <c r="C66" s="224" t="s">
        <v>801</v>
      </c>
      <c r="D66" s="217">
        <v>4</v>
      </c>
      <c r="E66" s="224"/>
      <c r="F66" s="218">
        <f t="shared" si="0"/>
        <v>0</v>
      </c>
    </row>
    <row r="67" spans="1:6" ht="12">
      <c r="A67" s="215"/>
      <c r="B67" s="223"/>
      <c r="C67" s="224"/>
      <c r="D67" s="217"/>
      <c r="E67" s="224"/>
      <c r="F67" s="218">
        <f t="shared" si="0"/>
        <v>0</v>
      </c>
    </row>
    <row r="68" spans="1:6" ht="12">
      <c r="A68" s="215"/>
      <c r="B68" s="223" t="s">
        <v>876</v>
      </c>
      <c r="C68" s="224"/>
      <c r="D68" s="217"/>
      <c r="E68" s="224"/>
      <c r="F68" s="218">
        <f t="shared" si="0"/>
        <v>0</v>
      </c>
    </row>
    <row r="69" spans="1:6" ht="12">
      <c r="A69" s="215">
        <v>30</v>
      </c>
      <c r="B69" s="223" t="s">
        <v>875</v>
      </c>
      <c r="C69" s="224" t="s">
        <v>801</v>
      </c>
      <c r="D69" s="217">
        <v>1</v>
      </c>
      <c r="E69" s="224"/>
      <c r="F69" s="218">
        <f t="shared" si="0"/>
        <v>0</v>
      </c>
    </row>
    <row r="70" spans="1:6" ht="12">
      <c r="A70" s="215"/>
      <c r="B70" s="223"/>
      <c r="C70" s="224"/>
      <c r="D70" s="217"/>
      <c r="E70" s="224"/>
      <c r="F70" s="218">
        <f t="shared" si="0"/>
        <v>0</v>
      </c>
    </row>
    <row r="71" spans="1:6" ht="12">
      <c r="A71" s="215"/>
      <c r="B71" s="223" t="s">
        <v>877</v>
      </c>
      <c r="C71" s="224"/>
      <c r="D71" s="217"/>
      <c r="E71" s="224"/>
      <c r="F71" s="218">
        <f t="shared" si="0"/>
        <v>0</v>
      </c>
    </row>
    <row r="72" spans="1:6" ht="12">
      <c r="A72" s="215">
        <v>31</v>
      </c>
      <c r="B72" s="223" t="s">
        <v>878</v>
      </c>
      <c r="C72" s="224" t="s">
        <v>801</v>
      </c>
      <c r="D72" s="217">
        <v>1</v>
      </c>
      <c r="E72" s="224"/>
      <c r="F72" s="218">
        <f t="shared" si="0"/>
        <v>0</v>
      </c>
    </row>
    <row r="73" spans="1:6" ht="12">
      <c r="A73" s="215"/>
      <c r="B73" s="223"/>
      <c r="C73" s="224"/>
      <c r="D73" s="217"/>
      <c r="E73" s="224"/>
      <c r="F73" s="218">
        <f t="shared" si="0"/>
        <v>0</v>
      </c>
    </row>
    <row r="74" spans="1:6" ht="12">
      <c r="A74" s="215"/>
      <c r="B74" s="223" t="s">
        <v>879</v>
      </c>
      <c r="C74" s="224"/>
      <c r="D74" s="217"/>
      <c r="E74" s="224"/>
      <c r="F74" s="218">
        <f t="shared" si="0"/>
        <v>0</v>
      </c>
    </row>
    <row r="75" spans="1:6" ht="12">
      <c r="A75" s="215">
        <v>32</v>
      </c>
      <c r="B75" s="223" t="s">
        <v>875</v>
      </c>
      <c r="C75" s="224" t="s">
        <v>801</v>
      </c>
      <c r="D75" s="217">
        <v>1</v>
      </c>
      <c r="E75" s="224"/>
      <c r="F75" s="218">
        <f t="shared" si="0"/>
        <v>0</v>
      </c>
    </row>
    <row r="76" spans="1:6" ht="12">
      <c r="A76" s="215"/>
      <c r="B76" s="223"/>
      <c r="C76" s="224"/>
      <c r="D76" s="217"/>
      <c r="E76" s="224"/>
      <c r="F76" s="218">
        <f t="shared" si="0"/>
        <v>0</v>
      </c>
    </row>
    <row r="77" spans="1:6" ht="12">
      <c r="A77" s="215"/>
      <c r="B77" s="223" t="s">
        <v>880</v>
      </c>
      <c r="C77" s="224"/>
      <c r="D77" s="217"/>
      <c r="E77" s="224"/>
      <c r="F77" s="218">
        <f t="shared" si="0"/>
        <v>0</v>
      </c>
    </row>
    <row r="78" spans="1:6" ht="12">
      <c r="A78" s="215">
        <v>33</v>
      </c>
      <c r="B78" s="223" t="s">
        <v>881</v>
      </c>
      <c r="C78" s="224" t="s">
        <v>801</v>
      </c>
      <c r="D78" s="217">
        <v>6</v>
      </c>
      <c r="E78" s="224"/>
      <c r="F78" s="218">
        <f t="shared" si="0"/>
        <v>0</v>
      </c>
    </row>
    <row r="79" spans="1:6" ht="12">
      <c r="A79" s="215"/>
      <c r="B79" s="223"/>
      <c r="C79" s="224"/>
      <c r="D79" s="217"/>
      <c r="E79" s="224"/>
      <c r="F79" s="218">
        <f t="shared" si="0"/>
        <v>0</v>
      </c>
    </row>
    <row r="80" spans="1:6" ht="12">
      <c r="A80" s="215"/>
      <c r="B80" s="223" t="s">
        <v>882</v>
      </c>
      <c r="C80" s="224"/>
      <c r="D80" s="217"/>
      <c r="E80" s="224"/>
      <c r="F80" s="218">
        <f t="shared" si="0"/>
        <v>0</v>
      </c>
    </row>
    <row r="81" spans="1:6" ht="12">
      <c r="A81" s="215">
        <v>34</v>
      </c>
      <c r="B81" s="223" t="s">
        <v>883</v>
      </c>
      <c r="C81" s="224" t="s">
        <v>801</v>
      </c>
      <c r="D81" s="217">
        <v>2</v>
      </c>
      <c r="E81" s="224"/>
      <c r="F81" s="218">
        <f t="shared" si="0"/>
        <v>0</v>
      </c>
    </row>
    <row r="82" spans="1:6" ht="12">
      <c r="A82" s="215"/>
      <c r="B82" s="223"/>
      <c r="C82" s="224"/>
      <c r="D82" s="217"/>
      <c r="E82" s="224"/>
      <c r="F82" s="218">
        <f t="shared" si="0"/>
        <v>0</v>
      </c>
    </row>
    <row r="83" spans="1:6" ht="12">
      <c r="A83" s="215"/>
      <c r="B83" s="223" t="s">
        <v>884</v>
      </c>
      <c r="C83" s="224"/>
      <c r="D83" s="217"/>
      <c r="E83" s="224"/>
      <c r="F83" s="218">
        <f t="shared" si="0"/>
        <v>0</v>
      </c>
    </row>
    <row r="84" spans="1:6" ht="12">
      <c r="A84" s="215">
        <v>35</v>
      </c>
      <c r="B84" s="223" t="s">
        <v>885</v>
      </c>
      <c r="C84" s="224" t="s">
        <v>801</v>
      </c>
      <c r="D84" s="217">
        <v>2</v>
      </c>
      <c r="E84" s="224"/>
      <c r="F84" s="218">
        <f t="shared" si="0"/>
        <v>0</v>
      </c>
    </row>
    <row r="85" spans="1:6" ht="12">
      <c r="A85" s="215"/>
      <c r="B85" s="223"/>
      <c r="C85" s="224"/>
      <c r="D85" s="217"/>
      <c r="E85" s="224"/>
      <c r="F85" s="218">
        <f t="shared" si="0"/>
        <v>0</v>
      </c>
    </row>
    <row r="86" spans="1:6" ht="12">
      <c r="A86" s="215"/>
      <c r="B86" s="223" t="s">
        <v>886</v>
      </c>
      <c r="C86" s="224"/>
      <c r="D86" s="217"/>
      <c r="E86" s="224"/>
      <c r="F86" s="218">
        <f t="shared" si="0"/>
        <v>0</v>
      </c>
    </row>
    <row r="87" spans="1:6" ht="12">
      <c r="A87" s="215">
        <v>36</v>
      </c>
      <c r="B87" s="223" t="s">
        <v>883</v>
      </c>
      <c r="C87" s="224" t="s">
        <v>801</v>
      </c>
      <c r="D87" s="217">
        <v>18</v>
      </c>
      <c r="E87" s="224"/>
      <c r="F87" s="218">
        <f t="shared" si="0"/>
        <v>0</v>
      </c>
    </row>
    <row r="88" spans="1:6" ht="12">
      <c r="A88" s="215"/>
      <c r="B88" s="223"/>
      <c r="C88" s="224"/>
      <c r="D88" s="217"/>
      <c r="E88" s="224"/>
      <c r="F88" s="218">
        <f t="shared" si="0"/>
        <v>0</v>
      </c>
    </row>
    <row r="89" spans="1:6" ht="12">
      <c r="A89" s="215"/>
      <c r="B89" s="223" t="s">
        <v>887</v>
      </c>
      <c r="C89" s="224"/>
      <c r="D89" s="217"/>
      <c r="E89" s="224"/>
      <c r="F89" s="218">
        <f t="shared" si="0"/>
        <v>0</v>
      </c>
    </row>
    <row r="90" spans="1:6" ht="12">
      <c r="A90" s="215">
        <v>37</v>
      </c>
      <c r="B90" s="223" t="s">
        <v>888</v>
      </c>
      <c r="C90" s="224" t="s">
        <v>801</v>
      </c>
      <c r="D90" s="217">
        <v>2</v>
      </c>
      <c r="E90" s="224"/>
      <c r="F90" s="218">
        <f t="shared" si="0"/>
        <v>0</v>
      </c>
    </row>
    <row r="91" spans="1:6" ht="12">
      <c r="A91" s="215"/>
      <c r="B91" s="223"/>
      <c r="C91" s="224"/>
      <c r="D91" s="217"/>
      <c r="E91" s="224"/>
      <c r="F91" s="218">
        <f t="shared" si="0"/>
        <v>0</v>
      </c>
    </row>
    <row r="92" spans="1:6" ht="12">
      <c r="A92" s="215"/>
      <c r="B92" s="223" t="s">
        <v>889</v>
      </c>
      <c r="C92" s="224"/>
      <c r="D92" s="217"/>
      <c r="E92" s="224"/>
      <c r="F92" s="218">
        <f t="shared" si="0"/>
        <v>0</v>
      </c>
    </row>
    <row r="93" spans="1:6" ht="12">
      <c r="A93" s="215">
        <v>38</v>
      </c>
      <c r="B93" s="223" t="s">
        <v>890</v>
      </c>
      <c r="C93" s="224" t="s">
        <v>244</v>
      </c>
      <c r="D93" s="217">
        <v>1</v>
      </c>
      <c r="E93" s="224"/>
      <c r="F93" s="218">
        <f t="shared" si="0"/>
        <v>0</v>
      </c>
    </row>
    <row r="94" spans="1:6" ht="12">
      <c r="A94" s="215">
        <v>39</v>
      </c>
      <c r="B94" s="223" t="s">
        <v>891</v>
      </c>
      <c r="C94" s="224" t="s">
        <v>244</v>
      </c>
      <c r="D94" s="217">
        <v>16</v>
      </c>
      <c r="E94" s="217"/>
      <c r="F94" s="218">
        <f t="shared" si="0"/>
        <v>0</v>
      </c>
    </row>
    <row r="95" spans="1:6" ht="12">
      <c r="A95" s="215"/>
      <c r="B95" s="223"/>
      <c r="C95" s="224"/>
      <c r="D95" s="217"/>
      <c r="E95" s="224"/>
      <c r="F95" s="218">
        <f t="shared" si="0"/>
        <v>0</v>
      </c>
    </row>
    <row r="96" spans="1:6" ht="12">
      <c r="A96" s="215"/>
      <c r="B96" s="223" t="s">
        <v>892</v>
      </c>
      <c r="C96" s="224"/>
      <c r="D96" s="217"/>
      <c r="E96" s="224"/>
      <c r="F96" s="218">
        <f t="shared" si="0"/>
        <v>0</v>
      </c>
    </row>
    <row r="97" spans="1:6" ht="12">
      <c r="A97" s="215">
        <v>40</v>
      </c>
      <c r="B97" s="223" t="s">
        <v>883</v>
      </c>
      <c r="C97" s="224" t="s">
        <v>801</v>
      </c>
      <c r="D97" s="217">
        <v>3</v>
      </c>
      <c r="E97" s="217"/>
      <c r="F97" s="218">
        <f t="shared" si="0"/>
        <v>0</v>
      </c>
    </row>
    <row r="98" spans="1:6" ht="12">
      <c r="A98" s="215"/>
      <c r="B98" s="223"/>
      <c r="C98" s="224"/>
      <c r="D98" s="217"/>
      <c r="E98" s="224"/>
      <c r="F98" s="218">
        <f t="shared" si="0"/>
        <v>0</v>
      </c>
    </row>
    <row r="99" spans="1:6" ht="12">
      <c r="A99" s="215"/>
      <c r="B99" s="223" t="s">
        <v>893</v>
      </c>
      <c r="C99" s="224"/>
      <c r="D99" s="217"/>
      <c r="E99" s="224"/>
      <c r="F99" s="218">
        <f t="shared" si="0"/>
        <v>0</v>
      </c>
    </row>
    <row r="100" spans="1:6" ht="12">
      <c r="A100" s="215">
        <v>41</v>
      </c>
      <c r="B100" s="223" t="s">
        <v>894</v>
      </c>
      <c r="C100" s="224" t="s">
        <v>801</v>
      </c>
      <c r="D100" s="217">
        <v>2</v>
      </c>
      <c r="E100" s="217"/>
      <c r="F100" s="218">
        <f t="shared" si="0"/>
        <v>0</v>
      </c>
    </row>
    <row r="101" spans="1:6" ht="12">
      <c r="A101" s="215"/>
      <c r="B101" s="223"/>
      <c r="C101" s="224"/>
      <c r="D101" s="217"/>
      <c r="E101" s="224"/>
      <c r="F101" s="218">
        <f t="shared" si="0"/>
        <v>0</v>
      </c>
    </row>
    <row r="102" spans="1:6" ht="12">
      <c r="A102" s="215"/>
      <c r="B102" s="227" t="s">
        <v>895</v>
      </c>
      <c r="C102" s="224"/>
      <c r="D102" s="217"/>
      <c r="E102" s="224"/>
      <c r="F102" s="218">
        <f t="shared" si="0"/>
        <v>0</v>
      </c>
    </row>
    <row r="103" spans="1:6" ht="12">
      <c r="A103" s="215"/>
      <c r="B103" s="223"/>
      <c r="C103" s="224"/>
      <c r="D103" s="217"/>
      <c r="E103" s="224"/>
      <c r="F103" s="218">
        <f t="shared" si="0"/>
        <v>0</v>
      </c>
    </row>
    <row r="104" spans="1:6" ht="12">
      <c r="A104" s="215"/>
      <c r="B104" s="223" t="s">
        <v>896</v>
      </c>
      <c r="C104" s="224"/>
      <c r="D104" s="217"/>
      <c r="E104" s="224"/>
      <c r="F104" s="218">
        <f t="shared" si="0"/>
        <v>0</v>
      </c>
    </row>
    <row r="105" spans="1:6" ht="12">
      <c r="A105" s="215">
        <v>42</v>
      </c>
      <c r="B105" s="223" t="s">
        <v>897</v>
      </c>
      <c r="C105" s="224" t="s">
        <v>801</v>
      </c>
      <c r="D105" s="217">
        <v>2</v>
      </c>
      <c r="E105" s="224"/>
      <c r="F105" s="218">
        <f t="shared" si="0"/>
        <v>0</v>
      </c>
    </row>
    <row r="106" spans="1:6" ht="12">
      <c r="A106" s="215"/>
      <c r="B106" s="223"/>
      <c r="C106" s="224"/>
      <c r="D106" s="217"/>
      <c r="E106" s="224"/>
      <c r="F106" s="218">
        <f t="shared" si="0"/>
        <v>0</v>
      </c>
    </row>
    <row r="107" spans="1:6" ht="12">
      <c r="A107" s="215"/>
      <c r="B107" s="223" t="s">
        <v>898</v>
      </c>
      <c r="C107" s="224"/>
      <c r="D107" s="217"/>
      <c r="E107" s="224"/>
      <c r="F107" s="218">
        <f t="shared" si="0"/>
        <v>0</v>
      </c>
    </row>
    <row r="108" spans="1:6" ht="12">
      <c r="A108" s="215">
        <v>43</v>
      </c>
      <c r="B108" s="223" t="s">
        <v>899</v>
      </c>
      <c r="C108" s="224" t="s">
        <v>244</v>
      </c>
      <c r="D108" s="217">
        <v>0.2</v>
      </c>
      <c r="E108" s="224"/>
      <c r="F108" s="218">
        <f t="shared" si="0"/>
        <v>0</v>
      </c>
    </row>
    <row r="109" spans="1:6" ht="12">
      <c r="A109" s="215"/>
      <c r="B109" s="223"/>
      <c r="C109" s="224"/>
      <c r="D109" s="217"/>
      <c r="E109" s="224"/>
      <c r="F109" s="218">
        <f t="shared" si="0"/>
        <v>0</v>
      </c>
    </row>
    <row r="110" spans="1:6" ht="12">
      <c r="A110" s="215"/>
      <c r="B110" s="223" t="s">
        <v>900</v>
      </c>
      <c r="C110" s="224"/>
      <c r="D110" s="217"/>
      <c r="E110" s="224"/>
      <c r="F110" s="218">
        <f t="shared" si="0"/>
        <v>0</v>
      </c>
    </row>
    <row r="111" spans="1:6" ht="12">
      <c r="A111" s="215">
        <v>44</v>
      </c>
      <c r="B111" s="223" t="s">
        <v>901</v>
      </c>
      <c r="C111" s="224" t="s">
        <v>801</v>
      </c>
      <c r="D111" s="217">
        <v>1</v>
      </c>
      <c r="E111" s="224"/>
      <c r="F111" s="218">
        <f t="shared" si="0"/>
        <v>0</v>
      </c>
    </row>
    <row r="112" spans="1:6" ht="12">
      <c r="A112" s="215"/>
      <c r="B112" s="223"/>
      <c r="C112" s="224"/>
      <c r="D112" s="217"/>
      <c r="E112" s="224"/>
      <c r="F112" s="218">
        <f t="shared" si="0"/>
        <v>0</v>
      </c>
    </row>
    <row r="113" spans="1:6" ht="24">
      <c r="A113" s="215">
        <v>45</v>
      </c>
      <c r="B113" s="223" t="s">
        <v>902</v>
      </c>
      <c r="C113" s="224" t="s">
        <v>801</v>
      </c>
      <c r="D113" s="217">
        <v>1</v>
      </c>
      <c r="E113" s="224"/>
      <c r="F113" s="218">
        <f t="shared" si="0"/>
        <v>0</v>
      </c>
    </row>
    <row r="114" spans="1:6" ht="12">
      <c r="A114" s="215"/>
      <c r="B114" s="223"/>
      <c r="C114" s="224"/>
      <c r="D114" s="217"/>
      <c r="E114" s="224"/>
      <c r="F114" s="218">
        <f t="shared" si="0"/>
        <v>0</v>
      </c>
    </row>
    <row r="115" spans="1:6" ht="24">
      <c r="A115" s="215"/>
      <c r="B115" s="223" t="s">
        <v>903</v>
      </c>
      <c r="C115" s="224"/>
      <c r="D115" s="217"/>
      <c r="E115" s="224"/>
      <c r="F115" s="218">
        <f t="shared" si="0"/>
        <v>0</v>
      </c>
    </row>
    <row r="116" spans="1:6" ht="12">
      <c r="A116" s="215">
        <v>46</v>
      </c>
      <c r="B116" s="223" t="s">
        <v>897</v>
      </c>
      <c r="C116" s="224" t="s">
        <v>801</v>
      </c>
      <c r="D116" s="217">
        <v>1</v>
      </c>
      <c r="E116" s="224"/>
      <c r="F116" s="218">
        <f t="shared" si="0"/>
        <v>0</v>
      </c>
    </row>
    <row r="117" spans="1:6" ht="12">
      <c r="A117" s="215"/>
      <c r="B117" s="223"/>
      <c r="C117" s="224"/>
      <c r="D117" s="217"/>
      <c r="E117" s="224"/>
      <c r="F117" s="218">
        <f t="shared" si="0"/>
        <v>0</v>
      </c>
    </row>
    <row r="118" spans="1:6" ht="24">
      <c r="A118" s="215">
        <v>47</v>
      </c>
      <c r="B118" s="223" t="s">
        <v>904</v>
      </c>
      <c r="C118" s="224" t="s">
        <v>905</v>
      </c>
      <c r="D118" s="217">
        <v>190</v>
      </c>
      <c r="E118" s="224"/>
      <c r="F118" s="218">
        <f t="shared" si="0"/>
        <v>0</v>
      </c>
    </row>
    <row r="119" spans="1:6" ht="12">
      <c r="A119" s="215"/>
      <c r="B119" s="223"/>
      <c r="C119" s="224"/>
      <c r="D119" s="217"/>
      <c r="E119" s="224"/>
      <c r="F119" s="218">
        <f t="shared" si="0"/>
        <v>0</v>
      </c>
    </row>
    <row r="120" spans="1:6" ht="36">
      <c r="A120" s="215"/>
      <c r="B120" s="223" t="s">
        <v>846</v>
      </c>
      <c r="C120" s="224"/>
      <c r="D120" s="217"/>
      <c r="E120" s="224"/>
      <c r="F120" s="218">
        <f t="shared" si="0"/>
        <v>0</v>
      </c>
    </row>
    <row r="121" spans="1:6" thickBot="1">
      <c r="A121" s="215"/>
      <c r="B121" s="223"/>
      <c r="C121" s="224"/>
      <c r="D121" s="217"/>
      <c r="E121" s="224"/>
      <c r="F121" s="218">
        <f t="shared" si="0"/>
        <v>0</v>
      </c>
    </row>
    <row r="122" spans="1:6" thickBot="1">
      <c r="A122" s="220"/>
      <c r="B122" s="407" t="s">
        <v>847</v>
      </c>
      <c r="C122" s="408"/>
      <c r="D122" s="408"/>
      <c r="E122" s="409"/>
      <c r="F122" s="221">
        <f>SUM(F13:F121)</f>
        <v>0</v>
      </c>
    </row>
    <row r="123" spans="1:6" thickBot="1">
      <c r="A123" s="215"/>
      <c r="B123" s="216"/>
      <c r="C123" s="217"/>
      <c r="D123" s="217"/>
      <c r="E123" s="219"/>
      <c r="F123" s="218">
        <f t="shared" si="0"/>
        <v>0</v>
      </c>
    </row>
    <row r="124" spans="1:6" ht="12" customHeight="1" thickBot="1">
      <c r="A124" s="220"/>
      <c r="B124" s="386" t="s">
        <v>848</v>
      </c>
      <c r="C124" s="387"/>
      <c r="D124" s="387"/>
      <c r="E124" s="388"/>
      <c r="F124" s="221">
        <f>+F122+F11</f>
        <v>0</v>
      </c>
    </row>
    <row r="125" spans="1:6" ht="12" customHeight="1"/>
    <row r="126" spans="1:6" ht="12" customHeight="1"/>
    <row r="127" spans="1:6" ht="12" customHeight="1"/>
    <row r="128" spans="1:6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</sheetData>
  <mergeCells count="7">
    <mergeCell ref="B124:E124"/>
    <mergeCell ref="A1:A3"/>
    <mergeCell ref="C1:D1"/>
    <mergeCell ref="E1:F3"/>
    <mergeCell ref="B2:D3"/>
    <mergeCell ref="B11:E11"/>
    <mergeCell ref="B122:E122"/>
  </mergeCells>
  <printOptions gridLines="1"/>
  <pageMargins left="1.1023622047244095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E6762-1468-40C4-9196-4D1594100E3A}">
  <dimension ref="A1:H49"/>
  <sheetViews>
    <sheetView topLeftCell="A12" workbookViewId="0">
      <selection activeCell="G39" sqref="G39"/>
    </sheetView>
  </sheetViews>
  <sheetFormatPr defaultRowHeight="11.25"/>
  <cols>
    <col min="1" max="1" width="5.1640625" style="296" customWidth="1"/>
    <col min="2" max="2" width="12.1640625" bestFit="1" customWidth="1"/>
    <col min="3" max="3" width="82.83203125" customWidth="1"/>
    <col min="4" max="4" width="13.83203125" bestFit="1" customWidth="1"/>
    <col min="5" max="5" width="8.83203125" bestFit="1" customWidth="1"/>
    <col min="6" max="6" width="8.33203125" bestFit="1" customWidth="1"/>
    <col min="7" max="7" width="9.5" bestFit="1" customWidth="1"/>
    <col min="8" max="8" width="10.6640625" bestFit="1" customWidth="1"/>
    <col min="257" max="257" width="5.1640625" customWidth="1"/>
    <col min="258" max="258" width="12.1640625" bestFit="1" customWidth="1"/>
    <col min="259" max="259" width="82.83203125" customWidth="1"/>
    <col min="260" max="260" width="13.83203125" bestFit="1" customWidth="1"/>
    <col min="261" max="261" width="8.83203125" bestFit="1" customWidth="1"/>
    <col min="262" max="262" width="8.33203125" bestFit="1" customWidth="1"/>
    <col min="263" max="263" width="9.5" bestFit="1" customWidth="1"/>
    <col min="264" max="264" width="10.6640625" bestFit="1" customWidth="1"/>
    <col min="513" max="513" width="5.1640625" customWidth="1"/>
    <col min="514" max="514" width="12.1640625" bestFit="1" customWidth="1"/>
    <col min="515" max="515" width="82.83203125" customWidth="1"/>
    <col min="516" max="516" width="13.83203125" bestFit="1" customWidth="1"/>
    <col min="517" max="517" width="8.83203125" bestFit="1" customWidth="1"/>
    <col min="518" max="518" width="8.33203125" bestFit="1" customWidth="1"/>
    <col min="519" max="519" width="9.5" bestFit="1" customWidth="1"/>
    <col min="520" max="520" width="10.6640625" bestFit="1" customWidth="1"/>
    <col min="769" max="769" width="5.1640625" customWidth="1"/>
    <col min="770" max="770" width="12.1640625" bestFit="1" customWidth="1"/>
    <col min="771" max="771" width="82.83203125" customWidth="1"/>
    <col min="772" max="772" width="13.83203125" bestFit="1" customWidth="1"/>
    <col min="773" max="773" width="8.83203125" bestFit="1" customWidth="1"/>
    <col min="774" max="774" width="8.33203125" bestFit="1" customWidth="1"/>
    <col min="775" max="775" width="9.5" bestFit="1" customWidth="1"/>
    <col min="776" max="776" width="10.6640625" bestFit="1" customWidth="1"/>
    <col min="1025" max="1025" width="5.1640625" customWidth="1"/>
    <col min="1026" max="1026" width="12.1640625" bestFit="1" customWidth="1"/>
    <col min="1027" max="1027" width="82.83203125" customWidth="1"/>
    <col min="1028" max="1028" width="13.83203125" bestFit="1" customWidth="1"/>
    <col min="1029" max="1029" width="8.83203125" bestFit="1" customWidth="1"/>
    <col min="1030" max="1030" width="8.33203125" bestFit="1" customWidth="1"/>
    <col min="1031" max="1031" width="9.5" bestFit="1" customWidth="1"/>
    <col min="1032" max="1032" width="10.6640625" bestFit="1" customWidth="1"/>
    <col min="1281" max="1281" width="5.1640625" customWidth="1"/>
    <col min="1282" max="1282" width="12.1640625" bestFit="1" customWidth="1"/>
    <col min="1283" max="1283" width="82.83203125" customWidth="1"/>
    <col min="1284" max="1284" width="13.83203125" bestFit="1" customWidth="1"/>
    <col min="1285" max="1285" width="8.83203125" bestFit="1" customWidth="1"/>
    <col min="1286" max="1286" width="8.33203125" bestFit="1" customWidth="1"/>
    <col min="1287" max="1287" width="9.5" bestFit="1" customWidth="1"/>
    <col min="1288" max="1288" width="10.6640625" bestFit="1" customWidth="1"/>
    <col min="1537" max="1537" width="5.1640625" customWidth="1"/>
    <col min="1538" max="1538" width="12.1640625" bestFit="1" customWidth="1"/>
    <col min="1539" max="1539" width="82.83203125" customWidth="1"/>
    <col min="1540" max="1540" width="13.83203125" bestFit="1" customWidth="1"/>
    <col min="1541" max="1541" width="8.83203125" bestFit="1" customWidth="1"/>
    <col min="1542" max="1542" width="8.33203125" bestFit="1" customWidth="1"/>
    <col min="1543" max="1543" width="9.5" bestFit="1" customWidth="1"/>
    <col min="1544" max="1544" width="10.6640625" bestFit="1" customWidth="1"/>
    <col min="1793" max="1793" width="5.1640625" customWidth="1"/>
    <col min="1794" max="1794" width="12.1640625" bestFit="1" customWidth="1"/>
    <col min="1795" max="1795" width="82.83203125" customWidth="1"/>
    <col min="1796" max="1796" width="13.83203125" bestFit="1" customWidth="1"/>
    <col min="1797" max="1797" width="8.83203125" bestFit="1" customWidth="1"/>
    <col min="1798" max="1798" width="8.33203125" bestFit="1" customWidth="1"/>
    <col min="1799" max="1799" width="9.5" bestFit="1" customWidth="1"/>
    <col min="1800" max="1800" width="10.6640625" bestFit="1" customWidth="1"/>
    <col min="2049" max="2049" width="5.1640625" customWidth="1"/>
    <col min="2050" max="2050" width="12.1640625" bestFit="1" customWidth="1"/>
    <col min="2051" max="2051" width="82.83203125" customWidth="1"/>
    <col min="2052" max="2052" width="13.83203125" bestFit="1" customWidth="1"/>
    <col min="2053" max="2053" width="8.83203125" bestFit="1" customWidth="1"/>
    <col min="2054" max="2054" width="8.33203125" bestFit="1" customWidth="1"/>
    <col min="2055" max="2055" width="9.5" bestFit="1" customWidth="1"/>
    <col min="2056" max="2056" width="10.6640625" bestFit="1" customWidth="1"/>
    <col min="2305" max="2305" width="5.1640625" customWidth="1"/>
    <col min="2306" max="2306" width="12.1640625" bestFit="1" customWidth="1"/>
    <col min="2307" max="2307" width="82.83203125" customWidth="1"/>
    <col min="2308" max="2308" width="13.83203125" bestFit="1" customWidth="1"/>
    <col min="2309" max="2309" width="8.83203125" bestFit="1" customWidth="1"/>
    <col min="2310" max="2310" width="8.33203125" bestFit="1" customWidth="1"/>
    <col min="2311" max="2311" width="9.5" bestFit="1" customWidth="1"/>
    <col min="2312" max="2312" width="10.6640625" bestFit="1" customWidth="1"/>
    <col min="2561" max="2561" width="5.1640625" customWidth="1"/>
    <col min="2562" max="2562" width="12.1640625" bestFit="1" customWidth="1"/>
    <col min="2563" max="2563" width="82.83203125" customWidth="1"/>
    <col min="2564" max="2564" width="13.83203125" bestFit="1" customWidth="1"/>
    <col min="2565" max="2565" width="8.83203125" bestFit="1" customWidth="1"/>
    <col min="2566" max="2566" width="8.33203125" bestFit="1" customWidth="1"/>
    <col min="2567" max="2567" width="9.5" bestFit="1" customWidth="1"/>
    <col min="2568" max="2568" width="10.6640625" bestFit="1" customWidth="1"/>
    <col min="2817" max="2817" width="5.1640625" customWidth="1"/>
    <col min="2818" max="2818" width="12.1640625" bestFit="1" customWidth="1"/>
    <col min="2819" max="2819" width="82.83203125" customWidth="1"/>
    <col min="2820" max="2820" width="13.83203125" bestFit="1" customWidth="1"/>
    <col min="2821" max="2821" width="8.83203125" bestFit="1" customWidth="1"/>
    <col min="2822" max="2822" width="8.33203125" bestFit="1" customWidth="1"/>
    <col min="2823" max="2823" width="9.5" bestFit="1" customWidth="1"/>
    <col min="2824" max="2824" width="10.6640625" bestFit="1" customWidth="1"/>
    <col min="3073" max="3073" width="5.1640625" customWidth="1"/>
    <col min="3074" max="3074" width="12.1640625" bestFit="1" customWidth="1"/>
    <col min="3075" max="3075" width="82.83203125" customWidth="1"/>
    <col min="3076" max="3076" width="13.83203125" bestFit="1" customWidth="1"/>
    <col min="3077" max="3077" width="8.83203125" bestFit="1" customWidth="1"/>
    <col min="3078" max="3078" width="8.33203125" bestFit="1" customWidth="1"/>
    <col min="3079" max="3079" width="9.5" bestFit="1" customWidth="1"/>
    <col min="3080" max="3080" width="10.6640625" bestFit="1" customWidth="1"/>
    <col min="3329" max="3329" width="5.1640625" customWidth="1"/>
    <col min="3330" max="3330" width="12.1640625" bestFit="1" customWidth="1"/>
    <col min="3331" max="3331" width="82.83203125" customWidth="1"/>
    <col min="3332" max="3332" width="13.83203125" bestFit="1" customWidth="1"/>
    <col min="3333" max="3333" width="8.83203125" bestFit="1" customWidth="1"/>
    <col min="3334" max="3334" width="8.33203125" bestFit="1" customWidth="1"/>
    <col min="3335" max="3335" width="9.5" bestFit="1" customWidth="1"/>
    <col min="3336" max="3336" width="10.6640625" bestFit="1" customWidth="1"/>
    <col min="3585" max="3585" width="5.1640625" customWidth="1"/>
    <col min="3586" max="3586" width="12.1640625" bestFit="1" customWidth="1"/>
    <col min="3587" max="3587" width="82.83203125" customWidth="1"/>
    <col min="3588" max="3588" width="13.83203125" bestFit="1" customWidth="1"/>
    <col min="3589" max="3589" width="8.83203125" bestFit="1" customWidth="1"/>
    <col min="3590" max="3590" width="8.33203125" bestFit="1" customWidth="1"/>
    <col min="3591" max="3591" width="9.5" bestFit="1" customWidth="1"/>
    <col min="3592" max="3592" width="10.6640625" bestFit="1" customWidth="1"/>
    <col min="3841" max="3841" width="5.1640625" customWidth="1"/>
    <col min="3842" max="3842" width="12.1640625" bestFit="1" customWidth="1"/>
    <col min="3843" max="3843" width="82.83203125" customWidth="1"/>
    <col min="3844" max="3844" width="13.83203125" bestFit="1" customWidth="1"/>
    <col min="3845" max="3845" width="8.83203125" bestFit="1" customWidth="1"/>
    <col min="3846" max="3846" width="8.33203125" bestFit="1" customWidth="1"/>
    <col min="3847" max="3847" width="9.5" bestFit="1" customWidth="1"/>
    <col min="3848" max="3848" width="10.6640625" bestFit="1" customWidth="1"/>
    <col min="4097" max="4097" width="5.1640625" customWidth="1"/>
    <col min="4098" max="4098" width="12.1640625" bestFit="1" customWidth="1"/>
    <col min="4099" max="4099" width="82.83203125" customWidth="1"/>
    <col min="4100" max="4100" width="13.83203125" bestFit="1" customWidth="1"/>
    <col min="4101" max="4101" width="8.83203125" bestFit="1" customWidth="1"/>
    <col min="4102" max="4102" width="8.33203125" bestFit="1" customWidth="1"/>
    <col min="4103" max="4103" width="9.5" bestFit="1" customWidth="1"/>
    <col min="4104" max="4104" width="10.6640625" bestFit="1" customWidth="1"/>
    <col min="4353" max="4353" width="5.1640625" customWidth="1"/>
    <col min="4354" max="4354" width="12.1640625" bestFit="1" customWidth="1"/>
    <col min="4355" max="4355" width="82.83203125" customWidth="1"/>
    <col min="4356" max="4356" width="13.83203125" bestFit="1" customWidth="1"/>
    <col min="4357" max="4357" width="8.83203125" bestFit="1" customWidth="1"/>
    <col min="4358" max="4358" width="8.33203125" bestFit="1" customWidth="1"/>
    <col min="4359" max="4359" width="9.5" bestFit="1" customWidth="1"/>
    <col min="4360" max="4360" width="10.6640625" bestFit="1" customWidth="1"/>
    <col min="4609" max="4609" width="5.1640625" customWidth="1"/>
    <col min="4610" max="4610" width="12.1640625" bestFit="1" customWidth="1"/>
    <col min="4611" max="4611" width="82.83203125" customWidth="1"/>
    <col min="4612" max="4612" width="13.83203125" bestFit="1" customWidth="1"/>
    <col min="4613" max="4613" width="8.83203125" bestFit="1" customWidth="1"/>
    <col min="4614" max="4614" width="8.33203125" bestFit="1" customWidth="1"/>
    <col min="4615" max="4615" width="9.5" bestFit="1" customWidth="1"/>
    <col min="4616" max="4616" width="10.6640625" bestFit="1" customWidth="1"/>
    <col min="4865" max="4865" width="5.1640625" customWidth="1"/>
    <col min="4866" max="4866" width="12.1640625" bestFit="1" customWidth="1"/>
    <col min="4867" max="4867" width="82.83203125" customWidth="1"/>
    <col min="4868" max="4868" width="13.83203125" bestFit="1" customWidth="1"/>
    <col min="4869" max="4869" width="8.83203125" bestFit="1" customWidth="1"/>
    <col min="4870" max="4870" width="8.33203125" bestFit="1" customWidth="1"/>
    <col min="4871" max="4871" width="9.5" bestFit="1" customWidth="1"/>
    <col min="4872" max="4872" width="10.6640625" bestFit="1" customWidth="1"/>
    <col min="5121" max="5121" width="5.1640625" customWidth="1"/>
    <col min="5122" max="5122" width="12.1640625" bestFit="1" customWidth="1"/>
    <col min="5123" max="5123" width="82.83203125" customWidth="1"/>
    <col min="5124" max="5124" width="13.83203125" bestFit="1" customWidth="1"/>
    <col min="5125" max="5125" width="8.83203125" bestFit="1" customWidth="1"/>
    <col min="5126" max="5126" width="8.33203125" bestFit="1" customWidth="1"/>
    <col min="5127" max="5127" width="9.5" bestFit="1" customWidth="1"/>
    <col min="5128" max="5128" width="10.6640625" bestFit="1" customWidth="1"/>
    <col min="5377" max="5377" width="5.1640625" customWidth="1"/>
    <col min="5378" max="5378" width="12.1640625" bestFit="1" customWidth="1"/>
    <col min="5379" max="5379" width="82.83203125" customWidth="1"/>
    <col min="5380" max="5380" width="13.83203125" bestFit="1" customWidth="1"/>
    <col min="5381" max="5381" width="8.83203125" bestFit="1" customWidth="1"/>
    <col min="5382" max="5382" width="8.33203125" bestFit="1" customWidth="1"/>
    <col min="5383" max="5383" width="9.5" bestFit="1" customWidth="1"/>
    <col min="5384" max="5384" width="10.6640625" bestFit="1" customWidth="1"/>
    <col min="5633" max="5633" width="5.1640625" customWidth="1"/>
    <col min="5634" max="5634" width="12.1640625" bestFit="1" customWidth="1"/>
    <col min="5635" max="5635" width="82.83203125" customWidth="1"/>
    <col min="5636" max="5636" width="13.83203125" bestFit="1" customWidth="1"/>
    <col min="5637" max="5637" width="8.83203125" bestFit="1" customWidth="1"/>
    <col min="5638" max="5638" width="8.33203125" bestFit="1" customWidth="1"/>
    <col min="5639" max="5639" width="9.5" bestFit="1" customWidth="1"/>
    <col min="5640" max="5640" width="10.6640625" bestFit="1" customWidth="1"/>
    <col min="5889" max="5889" width="5.1640625" customWidth="1"/>
    <col min="5890" max="5890" width="12.1640625" bestFit="1" customWidth="1"/>
    <col min="5891" max="5891" width="82.83203125" customWidth="1"/>
    <col min="5892" max="5892" width="13.83203125" bestFit="1" customWidth="1"/>
    <col min="5893" max="5893" width="8.83203125" bestFit="1" customWidth="1"/>
    <col min="5894" max="5894" width="8.33203125" bestFit="1" customWidth="1"/>
    <col min="5895" max="5895" width="9.5" bestFit="1" customWidth="1"/>
    <col min="5896" max="5896" width="10.6640625" bestFit="1" customWidth="1"/>
    <col min="6145" max="6145" width="5.1640625" customWidth="1"/>
    <col min="6146" max="6146" width="12.1640625" bestFit="1" customWidth="1"/>
    <col min="6147" max="6147" width="82.83203125" customWidth="1"/>
    <col min="6148" max="6148" width="13.83203125" bestFit="1" customWidth="1"/>
    <col min="6149" max="6149" width="8.83203125" bestFit="1" customWidth="1"/>
    <col min="6150" max="6150" width="8.33203125" bestFit="1" customWidth="1"/>
    <col min="6151" max="6151" width="9.5" bestFit="1" customWidth="1"/>
    <col min="6152" max="6152" width="10.6640625" bestFit="1" customWidth="1"/>
    <col min="6401" max="6401" width="5.1640625" customWidth="1"/>
    <col min="6402" max="6402" width="12.1640625" bestFit="1" customWidth="1"/>
    <col min="6403" max="6403" width="82.83203125" customWidth="1"/>
    <col min="6404" max="6404" width="13.83203125" bestFit="1" customWidth="1"/>
    <col min="6405" max="6405" width="8.83203125" bestFit="1" customWidth="1"/>
    <col min="6406" max="6406" width="8.33203125" bestFit="1" customWidth="1"/>
    <col min="6407" max="6407" width="9.5" bestFit="1" customWidth="1"/>
    <col min="6408" max="6408" width="10.6640625" bestFit="1" customWidth="1"/>
    <col min="6657" max="6657" width="5.1640625" customWidth="1"/>
    <col min="6658" max="6658" width="12.1640625" bestFit="1" customWidth="1"/>
    <col min="6659" max="6659" width="82.83203125" customWidth="1"/>
    <col min="6660" max="6660" width="13.83203125" bestFit="1" customWidth="1"/>
    <col min="6661" max="6661" width="8.83203125" bestFit="1" customWidth="1"/>
    <col min="6662" max="6662" width="8.33203125" bestFit="1" customWidth="1"/>
    <col min="6663" max="6663" width="9.5" bestFit="1" customWidth="1"/>
    <col min="6664" max="6664" width="10.6640625" bestFit="1" customWidth="1"/>
    <col min="6913" max="6913" width="5.1640625" customWidth="1"/>
    <col min="6914" max="6914" width="12.1640625" bestFit="1" customWidth="1"/>
    <col min="6915" max="6915" width="82.83203125" customWidth="1"/>
    <col min="6916" max="6916" width="13.83203125" bestFit="1" customWidth="1"/>
    <col min="6917" max="6917" width="8.83203125" bestFit="1" customWidth="1"/>
    <col min="6918" max="6918" width="8.33203125" bestFit="1" customWidth="1"/>
    <col min="6919" max="6919" width="9.5" bestFit="1" customWidth="1"/>
    <col min="6920" max="6920" width="10.6640625" bestFit="1" customWidth="1"/>
    <col min="7169" max="7169" width="5.1640625" customWidth="1"/>
    <col min="7170" max="7170" width="12.1640625" bestFit="1" customWidth="1"/>
    <col min="7171" max="7171" width="82.83203125" customWidth="1"/>
    <col min="7172" max="7172" width="13.83203125" bestFit="1" customWidth="1"/>
    <col min="7173" max="7173" width="8.83203125" bestFit="1" customWidth="1"/>
    <col min="7174" max="7174" width="8.33203125" bestFit="1" customWidth="1"/>
    <col min="7175" max="7175" width="9.5" bestFit="1" customWidth="1"/>
    <col min="7176" max="7176" width="10.6640625" bestFit="1" customWidth="1"/>
    <col min="7425" max="7425" width="5.1640625" customWidth="1"/>
    <col min="7426" max="7426" width="12.1640625" bestFit="1" customWidth="1"/>
    <col min="7427" max="7427" width="82.83203125" customWidth="1"/>
    <col min="7428" max="7428" width="13.83203125" bestFit="1" customWidth="1"/>
    <col min="7429" max="7429" width="8.83203125" bestFit="1" customWidth="1"/>
    <col min="7430" max="7430" width="8.33203125" bestFit="1" customWidth="1"/>
    <col min="7431" max="7431" width="9.5" bestFit="1" customWidth="1"/>
    <col min="7432" max="7432" width="10.6640625" bestFit="1" customWidth="1"/>
    <col min="7681" max="7681" width="5.1640625" customWidth="1"/>
    <col min="7682" max="7682" width="12.1640625" bestFit="1" customWidth="1"/>
    <col min="7683" max="7683" width="82.83203125" customWidth="1"/>
    <col min="7684" max="7684" width="13.83203125" bestFit="1" customWidth="1"/>
    <col min="7685" max="7685" width="8.83203125" bestFit="1" customWidth="1"/>
    <col min="7686" max="7686" width="8.33203125" bestFit="1" customWidth="1"/>
    <col min="7687" max="7687" width="9.5" bestFit="1" customWidth="1"/>
    <col min="7688" max="7688" width="10.6640625" bestFit="1" customWidth="1"/>
    <col min="7937" max="7937" width="5.1640625" customWidth="1"/>
    <col min="7938" max="7938" width="12.1640625" bestFit="1" customWidth="1"/>
    <col min="7939" max="7939" width="82.83203125" customWidth="1"/>
    <col min="7940" max="7940" width="13.83203125" bestFit="1" customWidth="1"/>
    <col min="7941" max="7941" width="8.83203125" bestFit="1" customWidth="1"/>
    <col min="7942" max="7942" width="8.33203125" bestFit="1" customWidth="1"/>
    <col min="7943" max="7943" width="9.5" bestFit="1" customWidth="1"/>
    <col min="7944" max="7944" width="10.6640625" bestFit="1" customWidth="1"/>
    <col min="8193" max="8193" width="5.1640625" customWidth="1"/>
    <col min="8194" max="8194" width="12.1640625" bestFit="1" customWidth="1"/>
    <col min="8195" max="8195" width="82.83203125" customWidth="1"/>
    <col min="8196" max="8196" width="13.83203125" bestFit="1" customWidth="1"/>
    <col min="8197" max="8197" width="8.83203125" bestFit="1" customWidth="1"/>
    <col min="8198" max="8198" width="8.33203125" bestFit="1" customWidth="1"/>
    <col min="8199" max="8199" width="9.5" bestFit="1" customWidth="1"/>
    <col min="8200" max="8200" width="10.6640625" bestFit="1" customWidth="1"/>
    <col min="8449" max="8449" width="5.1640625" customWidth="1"/>
    <col min="8450" max="8450" width="12.1640625" bestFit="1" customWidth="1"/>
    <col min="8451" max="8451" width="82.83203125" customWidth="1"/>
    <col min="8452" max="8452" width="13.83203125" bestFit="1" customWidth="1"/>
    <col min="8453" max="8453" width="8.83203125" bestFit="1" customWidth="1"/>
    <col min="8454" max="8454" width="8.33203125" bestFit="1" customWidth="1"/>
    <col min="8455" max="8455" width="9.5" bestFit="1" customWidth="1"/>
    <col min="8456" max="8456" width="10.6640625" bestFit="1" customWidth="1"/>
    <col min="8705" max="8705" width="5.1640625" customWidth="1"/>
    <col min="8706" max="8706" width="12.1640625" bestFit="1" customWidth="1"/>
    <col min="8707" max="8707" width="82.83203125" customWidth="1"/>
    <col min="8708" max="8708" width="13.83203125" bestFit="1" customWidth="1"/>
    <col min="8709" max="8709" width="8.83203125" bestFit="1" customWidth="1"/>
    <col min="8710" max="8710" width="8.33203125" bestFit="1" customWidth="1"/>
    <col min="8711" max="8711" width="9.5" bestFit="1" customWidth="1"/>
    <col min="8712" max="8712" width="10.6640625" bestFit="1" customWidth="1"/>
    <col min="8961" max="8961" width="5.1640625" customWidth="1"/>
    <col min="8962" max="8962" width="12.1640625" bestFit="1" customWidth="1"/>
    <col min="8963" max="8963" width="82.83203125" customWidth="1"/>
    <col min="8964" max="8964" width="13.83203125" bestFit="1" customWidth="1"/>
    <col min="8965" max="8965" width="8.83203125" bestFit="1" customWidth="1"/>
    <col min="8966" max="8966" width="8.33203125" bestFit="1" customWidth="1"/>
    <col min="8967" max="8967" width="9.5" bestFit="1" customWidth="1"/>
    <col min="8968" max="8968" width="10.6640625" bestFit="1" customWidth="1"/>
    <col min="9217" max="9217" width="5.1640625" customWidth="1"/>
    <col min="9218" max="9218" width="12.1640625" bestFit="1" customWidth="1"/>
    <col min="9219" max="9219" width="82.83203125" customWidth="1"/>
    <col min="9220" max="9220" width="13.83203125" bestFit="1" customWidth="1"/>
    <col min="9221" max="9221" width="8.83203125" bestFit="1" customWidth="1"/>
    <col min="9222" max="9222" width="8.33203125" bestFit="1" customWidth="1"/>
    <col min="9223" max="9223" width="9.5" bestFit="1" customWidth="1"/>
    <col min="9224" max="9224" width="10.6640625" bestFit="1" customWidth="1"/>
    <col min="9473" max="9473" width="5.1640625" customWidth="1"/>
    <col min="9474" max="9474" width="12.1640625" bestFit="1" customWidth="1"/>
    <col min="9475" max="9475" width="82.83203125" customWidth="1"/>
    <col min="9476" max="9476" width="13.83203125" bestFit="1" customWidth="1"/>
    <col min="9477" max="9477" width="8.83203125" bestFit="1" customWidth="1"/>
    <col min="9478" max="9478" width="8.33203125" bestFit="1" customWidth="1"/>
    <col min="9479" max="9479" width="9.5" bestFit="1" customWidth="1"/>
    <col min="9480" max="9480" width="10.6640625" bestFit="1" customWidth="1"/>
    <col min="9729" max="9729" width="5.1640625" customWidth="1"/>
    <col min="9730" max="9730" width="12.1640625" bestFit="1" customWidth="1"/>
    <col min="9731" max="9731" width="82.83203125" customWidth="1"/>
    <col min="9732" max="9732" width="13.83203125" bestFit="1" customWidth="1"/>
    <col min="9733" max="9733" width="8.83203125" bestFit="1" customWidth="1"/>
    <col min="9734" max="9734" width="8.33203125" bestFit="1" customWidth="1"/>
    <col min="9735" max="9735" width="9.5" bestFit="1" customWidth="1"/>
    <col min="9736" max="9736" width="10.6640625" bestFit="1" customWidth="1"/>
    <col min="9985" max="9985" width="5.1640625" customWidth="1"/>
    <col min="9986" max="9986" width="12.1640625" bestFit="1" customWidth="1"/>
    <col min="9987" max="9987" width="82.83203125" customWidth="1"/>
    <col min="9988" max="9988" width="13.83203125" bestFit="1" customWidth="1"/>
    <col min="9989" max="9989" width="8.83203125" bestFit="1" customWidth="1"/>
    <col min="9990" max="9990" width="8.33203125" bestFit="1" customWidth="1"/>
    <col min="9991" max="9991" width="9.5" bestFit="1" customWidth="1"/>
    <col min="9992" max="9992" width="10.6640625" bestFit="1" customWidth="1"/>
    <col min="10241" max="10241" width="5.1640625" customWidth="1"/>
    <col min="10242" max="10242" width="12.1640625" bestFit="1" customWidth="1"/>
    <col min="10243" max="10243" width="82.83203125" customWidth="1"/>
    <col min="10244" max="10244" width="13.83203125" bestFit="1" customWidth="1"/>
    <col min="10245" max="10245" width="8.83203125" bestFit="1" customWidth="1"/>
    <col min="10246" max="10246" width="8.33203125" bestFit="1" customWidth="1"/>
    <col min="10247" max="10247" width="9.5" bestFit="1" customWidth="1"/>
    <col min="10248" max="10248" width="10.6640625" bestFit="1" customWidth="1"/>
    <col min="10497" max="10497" width="5.1640625" customWidth="1"/>
    <col min="10498" max="10498" width="12.1640625" bestFit="1" customWidth="1"/>
    <col min="10499" max="10499" width="82.83203125" customWidth="1"/>
    <col min="10500" max="10500" width="13.83203125" bestFit="1" customWidth="1"/>
    <col min="10501" max="10501" width="8.83203125" bestFit="1" customWidth="1"/>
    <col min="10502" max="10502" width="8.33203125" bestFit="1" customWidth="1"/>
    <col min="10503" max="10503" width="9.5" bestFit="1" customWidth="1"/>
    <col min="10504" max="10504" width="10.6640625" bestFit="1" customWidth="1"/>
    <col min="10753" max="10753" width="5.1640625" customWidth="1"/>
    <col min="10754" max="10754" width="12.1640625" bestFit="1" customWidth="1"/>
    <col min="10755" max="10755" width="82.83203125" customWidth="1"/>
    <col min="10756" max="10756" width="13.83203125" bestFit="1" customWidth="1"/>
    <col min="10757" max="10757" width="8.83203125" bestFit="1" customWidth="1"/>
    <col min="10758" max="10758" width="8.33203125" bestFit="1" customWidth="1"/>
    <col min="10759" max="10759" width="9.5" bestFit="1" customWidth="1"/>
    <col min="10760" max="10760" width="10.6640625" bestFit="1" customWidth="1"/>
    <col min="11009" max="11009" width="5.1640625" customWidth="1"/>
    <col min="11010" max="11010" width="12.1640625" bestFit="1" customWidth="1"/>
    <col min="11011" max="11011" width="82.83203125" customWidth="1"/>
    <col min="11012" max="11012" width="13.83203125" bestFit="1" customWidth="1"/>
    <col min="11013" max="11013" width="8.83203125" bestFit="1" customWidth="1"/>
    <col min="11014" max="11014" width="8.33203125" bestFit="1" customWidth="1"/>
    <col min="11015" max="11015" width="9.5" bestFit="1" customWidth="1"/>
    <col min="11016" max="11016" width="10.6640625" bestFit="1" customWidth="1"/>
    <col min="11265" max="11265" width="5.1640625" customWidth="1"/>
    <col min="11266" max="11266" width="12.1640625" bestFit="1" customWidth="1"/>
    <col min="11267" max="11267" width="82.83203125" customWidth="1"/>
    <col min="11268" max="11268" width="13.83203125" bestFit="1" customWidth="1"/>
    <col min="11269" max="11269" width="8.83203125" bestFit="1" customWidth="1"/>
    <col min="11270" max="11270" width="8.33203125" bestFit="1" customWidth="1"/>
    <col min="11271" max="11271" width="9.5" bestFit="1" customWidth="1"/>
    <col min="11272" max="11272" width="10.6640625" bestFit="1" customWidth="1"/>
    <col min="11521" max="11521" width="5.1640625" customWidth="1"/>
    <col min="11522" max="11522" width="12.1640625" bestFit="1" customWidth="1"/>
    <col min="11523" max="11523" width="82.83203125" customWidth="1"/>
    <col min="11524" max="11524" width="13.83203125" bestFit="1" customWidth="1"/>
    <col min="11525" max="11525" width="8.83203125" bestFit="1" customWidth="1"/>
    <col min="11526" max="11526" width="8.33203125" bestFit="1" customWidth="1"/>
    <col min="11527" max="11527" width="9.5" bestFit="1" customWidth="1"/>
    <col min="11528" max="11528" width="10.6640625" bestFit="1" customWidth="1"/>
    <col min="11777" max="11777" width="5.1640625" customWidth="1"/>
    <col min="11778" max="11778" width="12.1640625" bestFit="1" customWidth="1"/>
    <col min="11779" max="11779" width="82.83203125" customWidth="1"/>
    <col min="11780" max="11780" width="13.83203125" bestFit="1" customWidth="1"/>
    <col min="11781" max="11781" width="8.83203125" bestFit="1" customWidth="1"/>
    <col min="11782" max="11782" width="8.33203125" bestFit="1" customWidth="1"/>
    <col min="11783" max="11783" width="9.5" bestFit="1" customWidth="1"/>
    <col min="11784" max="11784" width="10.6640625" bestFit="1" customWidth="1"/>
    <col min="12033" max="12033" width="5.1640625" customWidth="1"/>
    <col min="12034" max="12034" width="12.1640625" bestFit="1" customWidth="1"/>
    <col min="12035" max="12035" width="82.83203125" customWidth="1"/>
    <col min="12036" max="12036" width="13.83203125" bestFit="1" customWidth="1"/>
    <col min="12037" max="12037" width="8.83203125" bestFit="1" customWidth="1"/>
    <col min="12038" max="12038" width="8.33203125" bestFit="1" customWidth="1"/>
    <col min="12039" max="12039" width="9.5" bestFit="1" customWidth="1"/>
    <col min="12040" max="12040" width="10.6640625" bestFit="1" customWidth="1"/>
    <col min="12289" max="12289" width="5.1640625" customWidth="1"/>
    <col min="12290" max="12290" width="12.1640625" bestFit="1" customWidth="1"/>
    <col min="12291" max="12291" width="82.83203125" customWidth="1"/>
    <col min="12292" max="12292" width="13.83203125" bestFit="1" customWidth="1"/>
    <col min="12293" max="12293" width="8.83203125" bestFit="1" customWidth="1"/>
    <col min="12294" max="12294" width="8.33203125" bestFit="1" customWidth="1"/>
    <col min="12295" max="12295" width="9.5" bestFit="1" customWidth="1"/>
    <col min="12296" max="12296" width="10.6640625" bestFit="1" customWidth="1"/>
    <col min="12545" max="12545" width="5.1640625" customWidth="1"/>
    <col min="12546" max="12546" width="12.1640625" bestFit="1" customWidth="1"/>
    <col min="12547" max="12547" width="82.83203125" customWidth="1"/>
    <col min="12548" max="12548" width="13.83203125" bestFit="1" customWidth="1"/>
    <col min="12549" max="12549" width="8.83203125" bestFit="1" customWidth="1"/>
    <col min="12550" max="12550" width="8.33203125" bestFit="1" customWidth="1"/>
    <col min="12551" max="12551" width="9.5" bestFit="1" customWidth="1"/>
    <col min="12552" max="12552" width="10.6640625" bestFit="1" customWidth="1"/>
    <col min="12801" max="12801" width="5.1640625" customWidth="1"/>
    <col min="12802" max="12802" width="12.1640625" bestFit="1" customWidth="1"/>
    <col min="12803" max="12803" width="82.83203125" customWidth="1"/>
    <col min="12804" max="12804" width="13.83203125" bestFit="1" customWidth="1"/>
    <col min="12805" max="12805" width="8.83203125" bestFit="1" customWidth="1"/>
    <col min="12806" max="12806" width="8.33203125" bestFit="1" customWidth="1"/>
    <col min="12807" max="12807" width="9.5" bestFit="1" customWidth="1"/>
    <col min="12808" max="12808" width="10.6640625" bestFit="1" customWidth="1"/>
    <col min="13057" max="13057" width="5.1640625" customWidth="1"/>
    <col min="13058" max="13058" width="12.1640625" bestFit="1" customWidth="1"/>
    <col min="13059" max="13059" width="82.83203125" customWidth="1"/>
    <col min="13060" max="13060" width="13.83203125" bestFit="1" customWidth="1"/>
    <col min="13061" max="13061" width="8.83203125" bestFit="1" customWidth="1"/>
    <col min="13062" max="13062" width="8.33203125" bestFit="1" customWidth="1"/>
    <col min="13063" max="13063" width="9.5" bestFit="1" customWidth="1"/>
    <col min="13064" max="13064" width="10.6640625" bestFit="1" customWidth="1"/>
    <col min="13313" max="13313" width="5.1640625" customWidth="1"/>
    <col min="13314" max="13314" width="12.1640625" bestFit="1" customWidth="1"/>
    <col min="13315" max="13315" width="82.83203125" customWidth="1"/>
    <col min="13316" max="13316" width="13.83203125" bestFit="1" customWidth="1"/>
    <col min="13317" max="13317" width="8.83203125" bestFit="1" customWidth="1"/>
    <col min="13318" max="13318" width="8.33203125" bestFit="1" customWidth="1"/>
    <col min="13319" max="13319" width="9.5" bestFit="1" customWidth="1"/>
    <col min="13320" max="13320" width="10.6640625" bestFit="1" customWidth="1"/>
    <col min="13569" max="13569" width="5.1640625" customWidth="1"/>
    <col min="13570" max="13570" width="12.1640625" bestFit="1" customWidth="1"/>
    <col min="13571" max="13571" width="82.83203125" customWidth="1"/>
    <col min="13572" max="13572" width="13.83203125" bestFit="1" customWidth="1"/>
    <col min="13573" max="13573" width="8.83203125" bestFit="1" customWidth="1"/>
    <col min="13574" max="13574" width="8.33203125" bestFit="1" customWidth="1"/>
    <col min="13575" max="13575" width="9.5" bestFit="1" customWidth="1"/>
    <col min="13576" max="13576" width="10.6640625" bestFit="1" customWidth="1"/>
    <col min="13825" max="13825" width="5.1640625" customWidth="1"/>
    <col min="13826" max="13826" width="12.1640625" bestFit="1" customWidth="1"/>
    <col min="13827" max="13827" width="82.83203125" customWidth="1"/>
    <col min="13828" max="13828" width="13.83203125" bestFit="1" customWidth="1"/>
    <col min="13829" max="13829" width="8.83203125" bestFit="1" customWidth="1"/>
    <col min="13830" max="13830" width="8.33203125" bestFit="1" customWidth="1"/>
    <col min="13831" max="13831" width="9.5" bestFit="1" customWidth="1"/>
    <col min="13832" max="13832" width="10.6640625" bestFit="1" customWidth="1"/>
    <col min="14081" max="14081" width="5.1640625" customWidth="1"/>
    <col min="14082" max="14082" width="12.1640625" bestFit="1" customWidth="1"/>
    <col min="14083" max="14083" width="82.83203125" customWidth="1"/>
    <col min="14084" max="14084" width="13.83203125" bestFit="1" customWidth="1"/>
    <col min="14085" max="14085" width="8.83203125" bestFit="1" customWidth="1"/>
    <col min="14086" max="14086" width="8.33203125" bestFit="1" customWidth="1"/>
    <col min="14087" max="14087" width="9.5" bestFit="1" customWidth="1"/>
    <col min="14088" max="14088" width="10.6640625" bestFit="1" customWidth="1"/>
    <col min="14337" max="14337" width="5.1640625" customWidth="1"/>
    <col min="14338" max="14338" width="12.1640625" bestFit="1" customWidth="1"/>
    <col min="14339" max="14339" width="82.83203125" customWidth="1"/>
    <col min="14340" max="14340" width="13.83203125" bestFit="1" customWidth="1"/>
    <col min="14341" max="14341" width="8.83203125" bestFit="1" customWidth="1"/>
    <col min="14342" max="14342" width="8.33203125" bestFit="1" customWidth="1"/>
    <col min="14343" max="14343" width="9.5" bestFit="1" customWidth="1"/>
    <col min="14344" max="14344" width="10.6640625" bestFit="1" customWidth="1"/>
    <col min="14593" max="14593" width="5.1640625" customWidth="1"/>
    <col min="14594" max="14594" width="12.1640625" bestFit="1" customWidth="1"/>
    <col min="14595" max="14595" width="82.83203125" customWidth="1"/>
    <col min="14596" max="14596" width="13.83203125" bestFit="1" customWidth="1"/>
    <col min="14597" max="14597" width="8.83203125" bestFit="1" customWidth="1"/>
    <col min="14598" max="14598" width="8.33203125" bestFit="1" customWidth="1"/>
    <col min="14599" max="14599" width="9.5" bestFit="1" customWidth="1"/>
    <col min="14600" max="14600" width="10.6640625" bestFit="1" customWidth="1"/>
    <col min="14849" max="14849" width="5.1640625" customWidth="1"/>
    <col min="14850" max="14850" width="12.1640625" bestFit="1" customWidth="1"/>
    <col min="14851" max="14851" width="82.83203125" customWidth="1"/>
    <col min="14852" max="14852" width="13.83203125" bestFit="1" customWidth="1"/>
    <col min="14853" max="14853" width="8.83203125" bestFit="1" customWidth="1"/>
    <col min="14854" max="14854" width="8.33203125" bestFit="1" customWidth="1"/>
    <col min="14855" max="14855" width="9.5" bestFit="1" customWidth="1"/>
    <col min="14856" max="14856" width="10.6640625" bestFit="1" customWidth="1"/>
    <col min="15105" max="15105" width="5.1640625" customWidth="1"/>
    <col min="15106" max="15106" width="12.1640625" bestFit="1" customWidth="1"/>
    <col min="15107" max="15107" width="82.83203125" customWidth="1"/>
    <col min="15108" max="15108" width="13.83203125" bestFit="1" customWidth="1"/>
    <col min="15109" max="15109" width="8.83203125" bestFit="1" customWidth="1"/>
    <col min="15110" max="15110" width="8.33203125" bestFit="1" customWidth="1"/>
    <col min="15111" max="15111" width="9.5" bestFit="1" customWidth="1"/>
    <col min="15112" max="15112" width="10.6640625" bestFit="1" customWidth="1"/>
    <col min="15361" max="15361" width="5.1640625" customWidth="1"/>
    <col min="15362" max="15362" width="12.1640625" bestFit="1" customWidth="1"/>
    <col min="15363" max="15363" width="82.83203125" customWidth="1"/>
    <col min="15364" max="15364" width="13.83203125" bestFit="1" customWidth="1"/>
    <col min="15365" max="15365" width="8.83203125" bestFit="1" customWidth="1"/>
    <col min="15366" max="15366" width="8.33203125" bestFit="1" customWidth="1"/>
    <col min="15367" max="15367" width="9.5" bestFit="1" customWidth="1"/>
    <col min="15368" max="15368" width="10.6640625" bestFit="1" customWidth="1"/>
    <col min="15617" max="15617" width="5.1640625" customWidth="1"/>
    <col min="15618" max="15618" width="12.1640625" bestFit="1" customWidth="1"/>
    <col min="15619" max="15619" width="82.83203125" customWidth="1"/>
    <col min="15620" max="15620" width="13.83203125" bestFit="1" customWidth="1"/>
    <col min="15621" max="15621" width="8.83203125" bestFit="1" customWidth="1"/>
    <col min="15622" max="15622" width="8.33203125" bestFit="1" customWidth="1"/>
    <col min="15623" max="15623" width="9.5" bestFit="1" customWidth="1"/>
    <col min="15624" max="15624" width="10.6640625" bestFit="1" customWidth="1"/>
    <col min="15873" max="15873" width="5.1640625" customWidth="1"/>
    <col min="15874" max="15874" width="12.1640625" bestFit="1" customWidth="1"/>
    <col min="15875" max="15875" width="82.83203125" customWidth="1"/>
    <col min="15876" max="15876" width="13.83203125" bestFit="1" customWidth="1"/>
    <col min="15877" max="15877" width="8.83203125" bestFit="1" customWidth="1"/>
    <col min="15878" max="15878" width="8.33203125" bestFit="1" customWidth="1"/>
    <col min="15879" max="15879" width="9.5" bestFit="1" customWidth="1"/>
    <col min="15880" max="15880" width="10.6640625" bestFit="1" customWidth="1"/>
    <col min="16129" max="16129" width="5.1640625" customWidth="1"/>
    <col min="16130" max="16130" width="12.1640625" bestFit="1" customWidth="1"/>
    <col min="16131" max="16131" width="82.83203125" customWidth="1"/>
    <col min="16132" max="16132" width="13.83203125" bestFit="1" customWidth="1"/>
    <col min="16133" max="16133" width="8.83203125" bestFit="1" customWidth="1"/>
    <col min="16134" max="16134" width="8.33203125" bestFit="1" customWidth="1"/>
    <col min="16135" max="16135" width="9.5" bestFit="1" customWidth="1"/>
    <col min="16136" max="16136" width="10.6640625" bestFit="1" customWidth="1"/>
  </cols>
  <sheetData>
    <row r="1" spans="1:8" ht="34.5" thickBot="1">
      <c r="A1" s="228" t="s">
        <v>906</v>
      </c>
      <c r="B1" s="229" t="s">
        <v>907</v>
      </c>
      <c r="C1" s="229" t="s">
        <v>55</v>
      </c>
      <c r="D1" s="229" t="s">
        <v>908</v>
      </c>
      <c r="E1" s="229" t="s">
        <v>909</v>
      </c>
      <c r="F1" s="229" t="s">
        <v>138</v>
      </c>
      <c r="G1" s="230" t="s">
        <v>910</v>
      </c>
      <c r="H1" s="231" t="s">
        <v>911</v>
      </c>
    </row>
    <row r="2" spans="1:8" ht="22.5">
      <c r="A2" s="232">
        <v>1</v>
      </c>
      <c r="B2" s="410" t="s">
        <v>912</v>
      </c>
      <c r="C2" s="234" t="s">
        <v>913</v>
      </c>
      <c r="D2" s="235"/>
      <c r="E2" s="235" t="s">
        <v>801</v>
      </c>
      <c r="F2" s="235">
        <v>1</v>
      </c>
      <c r="G2" s="236"/>
      <c r="H2" s="237">
        <f t="shared" ref="H2:H48" si="0">F2*G2</f>
        <v>0</v>
      </c>
    </row>
    <row r="3" spans="1:8">
      <c r="A3" s="238">
        <v>2</v>
      </c>
      <c r="B3" s="411"/>
      <c r="C3" s="240" t="s">
        <v>914</v>
      </c>
      <c r="D3" s="241"/>
      <c r="E3" s="242" t="s">
        <v>915</v>
      </c>
      <c r="F3" s="242">
        <v>1</v>
      </c>
      <c r="G3" s="243"/>
      <c r="H3" s="244">
        <f t="shared" si="0"/>
        <v>0</v>
      </c>
    </row>
    <row r="4" spans="1:8">
      <c r="A4" s="238">
        <v>3</v>
      </c>
      <c r="B4" s="411"/>
      <c r="C4" s="240" t="s">
        <v>916</v>
      </c>
      <c r="D4" s="245"/>
      <c r="E4" s="245" t="s">
        <v>801</v>
      </c>
      <c r="F4" s="245">
        <v>3</v>
      </c>
      <c r="G4" s="246"/>
      <c r="H4" s="244">
        <f t="shared" si="0"/>
        <v>0</v>
      </c>
    </row>
    <row r="5" spans="1:8">
      <c r="A5" s="238">
        <v>4</v>
      </c>
      <c r="B5" s="411"/>
      <c r="C5" s="247" t="s">
        <v>917</v>
      </c>
      <c r="D5" s="245"/>
      <c r="E5" s="242" t="s">
        <v>801</v>
      </c>
      <c r="F5" s="242">
        <v>2</v>
      </c>
      <c r="G5" s="246"/>
      <c r="H5" s="244">
        <f t="shared" si="0"/>
        <v>0</v>
      </c>
    </row>
    <row r="6" spans="1:8">
      <c r="A6" s="238">
        <v>5</v>
      </c>
      <c r="B6" s="411"/>
      <c r="C6" s="247" t="s">
        <v>918</v>
      </c>
      <c r="D6" s="245"/>
      <c r="E6" s="242" t="s">
        <v>801</v>
      </c>
      <c r="F6" s="242">
        <v>4</v>
      </c>
      <c r="G6" s="246"/>
      <c r="H6" s="244">
        <f t="shared" si="0"/>
        <v>0</v>
      </c>
    </row>
    <row r="7" spans="1:8">
      <c r="A7" s="238">
        <v>6</v>
      </c>
      <c r="B7" s="411"/>
      <c r="C7" s="247" t="s">
        <v>919</v>
      </c>
      <c r="D7" s="245"/>
      <c r="E7" s="242" t="s">
        <v>801</v>
      </c>
      <c r="F7" s="242">
        <v>2</v>
      </c>
      <c r="G7" s="246"/>
      <c r="H7" s="244">
        <f>F7*G7</f>
        <v>0</v>
      </c>
    </row>
    <row r="8" spans="1:8">
      <c r="A8" s="238">
        <v>7</v>
      </c>
      <c r="B8" s="411"/>
      <c r="C8" s="247" t="s">
        <v>920</v>
      </c>
      <c r="D8" s="245"/>
      <c r="E8" s="242" t="s">
        <v>801</v>
      </c>
      <c r="F8" s="242">
        <v>1</v>
      </c>
      <c r="G8" s="246"/>
      <c r="H8" s="244">
        <f>F8*G8</f>
        <v>0</v>
      </c>
    </row>
    <row r="9" spans="1:8">
      <c r="A9" s="238">
        <v>8</v>
      </c>
      <c r="B9" s="411"/>
      <c r="C9" s="247" t="s">
        <v>921</v>
      </c>
      <c r="D9" s="245"/>
      <c r="E9" s="242" t="s">
        <v>801</v>
      </c>
      <c r="F9" s="242">
        <v>1</v>
      </c>
      <c r="G9" s="246"/>
      <c r="H9" s="244">
        <f>F9*G9</f>
        <v>0</v>
      </c>
    </row>
    <row r="10" spans="1:8">
      <c r="A10" s="238">
        <v>9</v>
      </c>
      <c r="B10" s="411"/>
      <c r="C10" s="247" t="s">
        <v>922</v>
      </c>
      <c r="D10" s="245"/>
      <c r="E10" s="242" t="s">
        <v>801</v>
      </c>
      <c r="F10" s="242">
        <v>3</v>
      </c>
      <c r="G10" s="246"/>
      <c r="H10" s="244">
        <f>F10*G10</f>
        <v>0</v>
      </c>
    </row>
    <row r="11" spans="1:8">
      <c r="A11" s="238">
        <v>10</v>
      </c>
      <c r="B11" s="411"/>
      <c r="C11" s="247" t="s">
        <v>923</v>
      </c>
      <c r="D11" s="245"/>
      <c r="E11" s="242" t="s">
        <v>801</v>
      </c>
      <c r="F11" s="242">
        <v>1</v>
      </c>
      <c r="G11" s="246"/>
      <c r="H11" s="244">
        <f>F11*G11</f>
        <v>0</v>
      </c>
    </row>
    <row r="12" spans="1:8" ht="22.5">
      <c r="A12" s="238">
        <v>11</v>
      </c>
      <c r="B12" s="411"/>
      <c r="C12" s="248" t="s">
        <v>924</v>
      </c>
      <c r="D12" s="245"/>
      <c r="E12" s="245" t="s">
        <v>801</v>
      </c>
      <c r="F12" s="245">
        <v>1</v>
      </c>
      <c r="G12" s="246"/>
      <c r="H12" s="244">
        <f t="shared" si="0"/>
        <v>0</v>
      </c>
    </row>
    <row r="13" spans="1:8">
      <c r="A13" s="238">
        <v>12</v>
      </c>
      <c r="B13" s="411"/>
      <c r="C13" s="240" t="s">
        <v>925</v>
      </c>
      <c r="D13" s="245"/>
      <c r="E13" s="245" t="s">
        <v>801</v>
      </c>
      <c r="F13" s="245">
        <v>30</v>
      </c>
      <c r="G13" s="246"/>
      <c r="H13" s="244">
        <f t="shared" si="0"/>
        <v>0</v>
      </c>
    </row>
    <row r="14" spans="1:8">
      <c r="A14" s="238">
        <v>13</v>
      </c>
      <c r="B14" s="411"/>
      <c r="C14" s="249" t="s">
        <v>926</v>
      </c>
      <c r="D14" s="239"/>
      <c r="E14" s="239" t="s">
        <v>801</v>
      </c>
      <c r="F14" s="239">
        <v>10</v>
      </c>
      <c r="G14" s="250"/>
      <c r="H14" s="251">
        <f t="shared" si="0"/>
        <v>0</v>
      </c>
    </row>
    <row r="15" spans="1:8">
      <c r="A15" s="238">
        <v>14</v>
      </c>
      <c r="B15" s="411"/>
      <c r="C15" s="240" t="s">
        <v>927</v>
      </c>
      <c r="D15" s="245"/>
      <c r="E15" s="245" t="s">
        <v>801</v>
      </c>
      <c r="F15" s="245">
        <v>6</v>
      </c>
      <c r="G15" s="246"/>
      <c r="H15" s="244">
        <f t="shared" si="0"/>
        <v>0</v>
      </c>
    </row>
    <row r="16" spans="1:8">
      <c r="A16" s="238">
        <v>15</v>
      </c>
      <c r="B16" s="411"/>
      <c r="C16" s="240" t="s">
        <v>928</v>
      </c>
      <c r="D16" s="245"/>
      <c r="E16" s="242" t="s">
        <v>801</v>
      </c>
      <c r="F16" s="242">
        <v>6</v>
      </c>
      <c r="G16" s="246"/>
      <c r="H16" s="244">
        <f t="shared" si="0"/>
        <v>0</v>
      </c>
    </row>
    <row r="17" spans="1:8">
      <c r="A17" s="238">
        <v>16</v>
      </c>
      <c r="B17" s="411"/>
      <c r="C17" s="240" t="s">
        <v>929</v>
      </c>
      <c r="D17" s="245"/>
      <c r="E17" s="242" t="s">
        <v>801</v>
      </c>
      <c r="F17" s="242">
        <v>1</v>
      </c>
      <c r="G17" s="246"/>
      <c r="H17" s="244">
        <f t="shared" si="0"/>
        <v>0</v>
      </c>
    </row>
    <row r="18" spans="1:8" ht="12" thickBot="1">
      <c r="A18" s="252">
        <v>17</v>
      </c>
      <c r="B18" s="412"/>
      <c r="C18" s="240" t="s">
        <v>930</v>
      </c>
      <c r="D18" s="254"/>
      <c r="E18" s="255" t="s">
        <v>915</v>
      </c>
      <c r="F18" s="255">
        <v>1</v>
      </c>
      <c r="G18" s="256"/>
      <c r="H18" s="257">
        <f t="shared" si="0"/>
        <v>0</v>
      </c>
    </row>
    <row r="19" spans="1:8" s="262" customFormat="1" ht="24">
      <c r="A19" s="232">
        <v>18</v>
      </c>
      <c r="B19" s="413" t="s">
        <v>931</v>
      </c>
      <c r="C19" s="258" t="s">
        <v>932</v>
      </c>
      <c r="D19" s="259"/>
      <c r="E19" s="259" t="s">
        <v>801</v>
      </c>
      <c r="F19" s="259">
        <v>14</v>
      </c>
      <c r="G19" s="260"/>
      <c r="H19" s="261">
        <f t="shared" si="0"/>
        <v>0</v>
      </c>
    </row>
    <row r="20" spans="1:8">
      <c r="A20" s="238">
        <v>19</v>
      </c>
      <c r="B20" s="414"/>
      <c r="C20" s="249" t="s">
        <v>933</v>
      </c>
      <c r="D20" s="245"/>
      <c r="E20" s="245" t="s">
        <v>801</v>
      </c>
      <c r="F20" s="245">
        <v>12</v>
      </c>
      <c r="G20" s="246"/>
      <c r="H20" s="244">
        <f t="shared" si="0"/>
        <v>0</v>
      </c>
    </row>
    <row r="21" spans="1:8" s="262" customFormat="1" ht="12">
      <c r="A21" s="238">
        <v>20</v>
      </c>
      <c r="B21" s="414"/>
      <c r="C21" s="264" t="s">
        <v>934</v>
      </c>
      <c r="D21" s="265"/>
      <c r="E21" s="266" t="s">
        <v>801</v>
      </c>
      <c r="F21" s="266">
        <v>3</v>
      </c>
      <c r="G21" s="267"/>
      <c r="H21" s="268">
        <f t="shared" si="0"/>
        <v>0</v>
      </c>
    </row>
    <row r="22" spans="1:8" s="262" customFormat="1" ht="12">
      <c r="A22" s="238">
        <v>21</v>
      </c>
      <c r="B22" s="414"/>
      <c r="C22" s="264" t="s">
        <v>935</v>
      </c>
      <c r="D22" s="265"/>
      <c r="E22" s="266" t="s">
        <v>801</v>
      </c>
      <c r="F22" s="266">
        <v>2</v>
      </c>
      <c r="G22" s="267"/>
      <c r="H22" s="268">
        <f t="shared" si="0"/>
        <v>0</v>
      </c>
    </row>
    <row r="23" spans="1:8" s="262" customFormat="1" ht="12">
      <c r="A23" s="238">
        <v>22</v>
      </c>
      <c r="B23" s="414"/>
      <c r="C23" s="269" t="s">
        <v>936</v>
      </c>
      <c r="D23" s="270"/>
      <c r="E23" s="271" t="s">
        <v>801</v>
      </c>
      <c r="F23" s="271">
        <v>1</v>
      </c>
      <c r="G23" s="272"/>
      <c r="H23" s="273">
        <f t="shared" si="0"/>
        <v>0</v>
      </c>
    </row>
    <row r="24" spans="1:8" ht="34.5" thickBot="1">
      <c r="A24" s="252">
        <v>23</v>
      </c>
      <c r="B24" s="415"/>
      <c r="C24" s="274" t="s">
        <v>937</v>
      </c>
      <c r="D24" s="253"/>
      <c r="E24" s="255" t="s">
        <v>801</v>
      </c>
      <c r="F24" s="255">
        <v>2</v>
      </c>
      <c r="G24" s="275"/>
      <c r="H24" s="257">
        <f t="shared" si="0"/>
        <v>0</v>
      </c>
    </row>
    <row r="25" spans="1:8" ht="12.75">
      <c r="A25" s="232">
        <v>24</v>
      </c>
      <c r="B25" s="413" t="s">
        <v>938</v>
      </c>
      <c r="C25" s="234" t="s">
        <v>939</v>
      </c>
      <c r="D25" s="276"/>
      <c r="E25" s="235" t="s">
        <v>244</v>
      </c>
      <c r="F25" s="235">
        <v>10</v>
      </c>
      <c r="G25" s="236"/>
      <c r="H25" s="237">
        <f t="shared" si="0"/>
        <v>0</v>
      </c>
    </row>
    <row r="26" spans="1:8" ht="12.75">
      <c r="A26" s="238">
        <v>25</v>
      </c>
      <c r="B26" s="414"/>
      <c r="C26" s="240" t="s">
        <v>940</v>
      </c>
      <c r="D26" s="277"/>
      <c r="E26" s="245" t="s">
        <v>244</v>
      </c>
      <c r="F26" s="245">
        <v>120</v>
      </c>
      <c r="G26" s="246"/>
      <c r="H26" s="244">
        <f t="shared" si="0"/>
        <v>0</v>
      </c>
    </row>
    <row r="27" spans="1:8" ht="12.75">
      <c r="A27" s="238">
        <v>26</v>
      </c>
      <c r="B27" s="414"/>
      <c r="C27" s="240" t="s">
        <v>941</v>
      </c>
      <c r="D27" s="277"/>
      <c r="E27" s="245" t="s">
        <v>244</v>
      </c>
      <c r="F27" s="245">
        <v>350</v>
      </c>
      <c r="G27" s="246"/>
      <c r="H27" s="244">
        <f t="shared" si="0"/>
        <v>0</v>
      </c>
    </row>
    <row r="28" spans="1:8" ht="12.75">
      <c r="A28" s="238">
        <v>27</v>
      </c>
      <c r="B28" s="414"/>
      <c r="C28" s="240" t="s">
        <v>942</v>
      </c>
      <c r="D28" s="277"/>
      <c r="E28" s="245" t="s">
        <v>244</v>
      </c>
      <c r="F28" s="245">
        <v>20</v>
      </c>
      <c r="G28" s="246"/>
      <c r="H28" s="244">
        <f t="shared" si="0"/>
        <v>0</v>
      </c>
    </row>
    <row r="29" spans="1:8" ht="12.75">
      <c r="A29" s="238">
        <v>28</v>
      </c>
      <c r="B29" s="414"/>
      <c r="C29" s="240" t="s">
        <v>943</v>
      </c>
      <c r="D29" s="277"/>
      <c r="E29" s="245" t="s">
        <v>244</v>
      </c>
      <c r="F29" s="245">
        <v>25</v>
      </c>
      <c r="G29" s="246"/>
      <c r="H29" s="244">
        <f t="shared" si="0"/>
        <v>0</v>
      </c>
    </row>
    <row r="30" spans="1:8" ht="12.75">
      <c r="A30" s="238">
        <v>29</v>
      </c>
      <c r="B30" s="414"/>
      <c r="C30" s="240" t="s">
        <v>944</v>
      </c>
      <c r="D30" s="277"/>
      <c r="E30" s="245" t="s">
        <v>244</v>
      </c>
      <c r="F30" s="245">
        <v>15</v>
      </c>
      <c r="G30" s="246"/>
      <c r="H30" s="244">
        <f t="shared" si="0"/>
        <v>0</v>
      </c>
    </row>
    <row r="31" spans="1:8" ht="12.75">
      <c r="A31" s="238">
        <v>30</v>
      </c>
      <c r="B31" s="414"/>
      <c r="C31" s="240" t="s">
        <v>945</v>
      </c>
      <c r="D31" s="277"/>
      <c r="E31" s="245" t="s">
        <v>244</v>
      </c>
      <c r="F31" s="245">
        <v>180</v>
      </c>
      <c r="G31" s="246"/>
      <c r="H31" s="244">
        <f t="shared" si="0"/>
        <v>0</v>
      </c>
    </row>
    <row r="32" spans="1:8">
      <c r="A32" s="238">
        <v>31</v>
      </c>
      <c r="B32" s="414"/>
      <c r="C32" s="240" t="s">
        <v>946</v>
      </c>
      <c r="D32" s="245"/>
      <c r="E32" s="245" t="s">
        <v>244</v>
      </c>
      <c r="F32" s="245">
        <v>30</v>
      </c>
      <c r="G32" s="246"/>
      <c r="H32" s="244">
        <f t="shared" si="0"/>
        <v>0</v>
      </c>
    </row>
    <row r="33" spans="1:8" ht="12" thickBot="1">
      <c r="A33" s="252">
        <v>32</v>
      </c>
      <c r="B33" s="415"/>
      <c r="C33" s="274" t="s">
        <v>947</v>
      </c>
      <c r="D33" s="255"/>
      <c r="E33" s="255" t="s">
        <v>244</v>
      </c>
      <c r="F33" s="255">
        <v>20</v>
      </c>
      <c r="G33" s="278"/>
      <c r="H33" s="257">
        <f t="shared" si="0"/>
        <v>0</v>
      </c>
    </row>
    <row r="34" spans="1:8">
      <c r="A34" s="232">
        <v>33</v>
      </c>
      <c r="B34" s="416" t="s">
        <v>948</v>
      </c>
      <c r="C34" s="234" t="s">
        <v>949</v>
      </c>
      <c r="D34" s="235"/>
      <c r="E34" s="235" t="s">
        <v>801</v>
      </c>
      <c r="F34" s="235">
        <v>4</v>
      </c>
      <c r="G34" s="236"/>
      <c r="H34" s="237">
        <f t="shared" si="0"/>
        <v>0</v>
      </c>
    </row>
    <row r="35" spans="1:8" ht="22.5">
      <c r="A35" s="238">
        <v>34</v>
      </c>
      <c r="B35" s="417"/>
      <c r="C35" s="279" t="s">
        <v>950</v>
      </c>
      <c r="D35" s="239"/>
      <c r="E35" s="280" t="s">
        <v>244</v>
      </c>
      <c r="F35" s="280">
        <v>20</v>
      </c>
      <c r="G35" s="246"/>
      <c r="H35" s="244">
        <f t="shared" si="0"/>
        <v>0</v>
      </c>
    </row>
    <row r="36" spans="1:8">
      <c r="A36" s="238">
        <v>35</v>
      </c>
      <c r="B36" s="417"/>
      <c r="C36" s="279" t="s">
        <v>951</v>
      </c>
      <c r="D36" s="239"/>
      <c r="E36" s="280" t="s">
        <v>244</v>
      </c>
      <c r="F36" s="280">
        <v>10</v>
      </c>
      <c r="G36" s="246"/>
      <c r="H36" s="244">
        <f t="shared" si="0"/>
        <v>0</v>
      </c>
    </row>
    <row r="37" spans="1:8">
      <c r="A37" s="238">
        <v>36</v>
      </c>
      <c r="B37" s="417"/>
      <c r="C37" s="279" t="s">
        <v>952</v>
      </c>
      <c r="D37" s="239"/>
      <c r="E37" s="280" t="s">
        <v>244</v>
      </c>
      <c r="F37" s="280">
        <v>15</v>
      </c>
      <c r="G37" s="246"/>
      <c r="H37" s="244">
        <f t="shared" si="0"/>
        <v>0</v>
      </c>
    </row>
    <row r="38" spans="1:8">
      <c r="A38" s="238">
        <v>37</v>
      </c>
      <c r="B38" s="417"/>
      <c r="C38" s="279" t="s">
        <v>953</v>
      </c>
      <c r="D38" s="239"/>
      <c r="E38" s="280" t="s">
        <v>244</v>
      </c>
      <c r="F38" s="280">
        <v>10</v>
      </c>
      <c r="G38" s="246"/>
      <c r="H38" s="244">
        <f t="shared" si="0"/>
        <v>0</v>
      </c>
    </row>
    <row r="39" spans="1:8">
      <c r="A39" s="238">
        <v>38</v>
      </c>
      <c r="B39" s="417"/>
      <c r="C39" s="240" t="s">
        <v>954</v>
      </c>
      <c r="D39" s="281"/>
      <c r="E39" s="245" t="s">
        <v>801</v>
      </c>
      <c r="F39" s="245">
        <v>1</v>
      </c>
      <c r="G39" s="246"/>
      <c r="H39" s="244">
        <f t="shared" si="0"/>
        <v>0</v>
      </c>
    </row>
    <row r="40" spans="1:8" ht="12" thickBot="1">
      <c r="A40" s="252">
        <v>39</v>
      </c>
      <c r="B40" s="418"/>
      <c r="C40" s="274" t="s">
        <v>955</v>
      </c>
      <c r="D40" s="255"/>
      <c r="E40" s="255" t="s">
        <v>440</v>
      </c>
      <c r="F40" s="255">
        <v>1</v>
      </c>
      <c r="G40" s="278"/>
      <c r="H40" s="257">
        <f t="shared" si="0"/>
        <v>0</v>
      </c>
    </row>
    <row r="41" spans="1:8">
      <c r="A41" s="232">
        <v>40</v>
      </c>
      <c r="B41" s="419" t="s">
        <v>956</v>
      </c>
      <c r="C41" s="234" t="s">
        <v>957</v>
      </c>
      <c r="D41" s="235"/>
      <c r="E41" s="235" t="s">
        <v>440</v>
      </c>
      <c r="F41" s="235">
        <v>1</v>
      </c>
      <c r="G41" s="236"/>
      <c r="H41" s="237">
        <f t="shared" si="0"/>
        <v>0</v>
      </c>
    </row>
    <row r="42" spans="1:8">
      <c r="A42" s="238">
        <v>41</v>
      </c>
      <c r="B42" s="420"/>
      <c r="C42" s="240" t="s">
        <v>958</v>
      </c>
      <c r="D42" s="245"/>
      <c r="E42" s="245" t="s">
        <v>440</v>
      </c>
      <c r="F42" s="245">
        <v>1</v>
      </c>
      <c r="G42" s="246"/>
      <c r="H42" s="244">
        <f t="shared" si="0"/>
        <v>0</v>
      </c>
    </row>
    <row r="43" spans="1:8">
      <c r="A43" s="238">
        <v>42</v>
      </c>
      <c r="B43" s="420"/>
      <c r="C43" s="240" t="s">
        <v>959</v>
      </c>
      <c r="D43" s="247"/>
      <c r="E43" s="283" t="s">
        <v>440</v>
      </c>
      <c r="F43" s="245">
        <v>1</v>
      </c>
      <c r="G43" s="246"/>
      <c r="H43" s="244">
        <f t="shared" si="0"/>
        <v>0</v>
      </c>
    </row>
    <row r="44" spans="1:8">
      <c r="A44" s="238">
        <v>43</v>
      </c>
      <c r="B44" s="420"/>
      <c r="C44" s="240" t="s">
        <v>960</v>
      </c>
      <c r="D44" s="247"/>
      <c r="E44" s="245" t="s">
        <v>285</v>
      </c>
      <c r="F44" s="245">
        <v>15</v>
      </c>
      <c r="G44" s="246"/>
      <c r="H44" s="244">
        <f t="shared" si="0"/>
        <v>0</v>
      </c>
    </row>
    <row r="45" spans="1:8">
      <c r="A45" s="238">
        <v>44</v>
      </c>
      <c r="B45" s="420"/>
      <c r="C45" s="249" t="s">
        <v>961</v>
      </c>
      <c r="D45" s="284"/>
      <c r="E45" s="245" t="s">
        <v>962</v>
      </c>
      <c r="F45" s="245">
        <v>2</v>
      </c>
      <c r="G45" s="246"/>
      <c r="H45" s="244">
        <f t="shared" si="0"/>
        <v>0</v>
      </c>
    </row>
    <row r="46" spans="1:8">
      <c r="A46" s="238">
        <v>45</v>
      </c>
      <c r="B46" s="420"/>
      <c r="C46" s="249" t="s">
        <v>963</v>
      </c>
      <c r="D46" s="284"/>
      <c r="E46" s="245" t="s">
        <v>801</v>
      </c>
      <c r="F46" s="245">
        <v>2</v>
      </c>
      <c r="G46" s="246"/>
      <c r="H46" s="244">
        <f t="shared" si="0"/>
        <v>0</v>
      </c>
    </row>
    <row r="47" spans="1:8">
      <c r="A47" s="238">
        <v>46</v>
      </c>
      <c r="B47" s="420"/>
      <c r="C47" s="240" t="s">
        <v>964</v>
      </c>
      <c r="D47" s="245"/>
      <c r="E47" s="245" t="s">
        <v>440</v>
      </c>
      <c r="F47" s="245">
        <v>1</v>
      </c>
      <c r="G47" s="246"/>
      <c r="H47" s="244">
        <f t="shared" si="0"/>
        <v>0</v>
      </c>
    </row>
    <row r="48" spans="1:8" ht="12" thickBot="1">
      <c r="A48" s="285">
        <v>47</v>
      </c>
      <c r="B48" s="286" t="s">
        <v>965</v>
      </c>
      <c r="C48" s="287" t="s">
        <v>966</v>
      </c>
      <c r="D48" s="288"/>
      <c r="E48" s="288" t="s">
        <v>967</v>
      </c>
      <c r="F48" s="288">
        <v>1</v>
      </c>
      <c r="G48" s="289"/>
      <c r="H48" s="290">
        <f t="shared" si="0"/>
        <v>0</v>
      </c>
    </row>
    <row r="49" spans="1:8" ht="12" thickBot="1">
      <c r="A49" s="291">
        <v>48</v>
      </c>
      <c r="B49" s="292"/>
      <c r="C49" s="293" t="s">
        <v>968</v>
      </c>
      <c r="D49" s="292"/>
      <c r="E49" s="292"/>
      <c r="F49" s="292"/>
      <c r="G49" s="294"/>
      <c r="H49" s="295">
        <f>SUM(H2:H47)</f>
        <v>0</v>
      </c>
    </row>
  </sheetData>
  <mergeCells count="5">
    <mergeCell ref="B2:B18"/>
    <mergeCell ref="B19:B24"/>
    <mergeCell ref="B25:B33"/>
    <mergeCell ref="B34:B40"/>
    <mergeCell ref="B41:B47"/>
  </mergeCells>
  <conditionalFormatting sqref="H2 H35:H38">
    <cfRule type="cellIs" dxfId="12" priority="2" stopIfTrue="1" operator="equal">
      <formula>0</formula>
    </cfRule>
  </conditionalFormatting>
  <conditionalFormatting sqref="H2:H50">
    <cfRule type="cellIs" dxfId="11" priority="1" stopIfTrue="1" operator="equal">
      <formula>0</formula>
    </cfRule>
  </conditionalFormatting>
  <pageMargins left="0.9055118110236221" right="0.70866141732283472" top="0.98425196850393704" bottom="0.59055118110236227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3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568A6-0AD4-4252-A66E-3532170D685B}">
  <dimension ref="A1:H102"/>
  <sheetViews>
    <sheetView topLeftCell="A21" workbookViewId="0">
      <selection activeCell="C88" sqref="C88"/>
    </sheetView>
  </sheetViews>
  <sheetFormatPr defaultRowHeight="11.25"/>
  <cols>
    <col min="1" max="1" width="5.1640625" style="296" customWidth="1"/>
    <col min="2" max="2" width="8.33203125" bestFit="1" customWidth="1"/>
    <col min="3" max="3" width="88.5" customWidth="1"/>
    <col min="4" max="4" width="13.83203125" bestFit="1" customWidth="1"/>
    <col min="5" max="5" width="8.83203125" bestFit="1" customWidth="1"/>
    <col min="6" max="6" width="8.33203125" bestFit="1" customWidth="1"/>
    <col min="7" max="7" width="10" customWidth="1"/>
    <col min="8" max="8" width="11.5" bestFit="1" customWidth="1"/>
    <col min="257" max="257" width="5.1640625" customWidth="1"/>
    <col min="258" max="258" width="8.33203125" bestFit="1" customWidth="1"/>
    <col min="259" max="259" width="88.5" customWidth="1"/>
    <col min="260" max="260" width="13.83203125" bestFit="1" customWidth="1"/>
    <col min="261" max="261" width="8.83203125" bestFit="1" customWidth="1"/>
    <col min="262" max="262" width="8.33203125" bestFit="1" customWidth="1"/>
    <col min="263" max="263" width="10" customWidth="1"/>
    <col min="264" max="264" width="11.5" bestFit="1" customWidth="1"/>
    <col min="513" max="513" width="5.1640625" customWidth="1"/>
    <col min="514" max="514" width="8.33203125" bestFit="1" customWidth="1"/>
    <col min="515" max="515" width="88.5" customWidth="1"/>
    <col min="516" max="516" width="13.83203125" bestFit="1" customWidth="1"/>
    <col min="517" max="517" width="8.83203125" bestFit="1" customWidth="1"/>
    <col min="518" max="518" width="8.33203125" bestFit="1" customWidth="1"/>
    <col min="519" max="519" width="10" customWidth="1"/>
    <col min="520" max="520" width="11.5" bestFit="1" customWidth="1"/>
    <col min="769" max="769" width="5.1640625" customWidth="1"/>
    <col min="770" max="770" width="8.33203125" bestFit="1" customWidth="1"/>
    <col min="771" max="771" width="88.5" customWidth="1"/>
    <col min="772" max="772" width="13.83203125" bestFit="1" customWidth="1"/>
    <col min="773" max="773" width="8.83203125" bestFit="1" customWidth="1"/>
    <col min="774" max="774" width="8.33203125" bestFit="1" customWidth="1"/>
    <col min="775" max="775" width="10" customWidth="1"/>
    <col min="776" max="776" width="11.5" bestFit="1" customWidth="1"/>
    <col min="1025" max="1025" width="5.1640625" customWidth="1"/>
    <col min="1026" max="1026" width="8.33203125" bestFit="1" customWidth="1"/>
    <col min="1027" max="1027" width="88.5" customWidth="1"/>
    <col min="1028" max="1028" width="13.83203125" bestFit="1" customWidth="1"/>
    <col min="1029" max="1029" width="8.83203125" bestFit="1" customWidth="1"/>
    <col min="1030" max="1030" width="8.33203125" bestFit="1" customWidth="1"/>
    <col min="1031" max="1031" width="10" customWidth="1"/>
    <col min="1032" max="1032" width="11.5" bestFit="1" customWidth="1"/>
    <col min="1281" max="1281" width="5.1640625" customWidth="1"/>
    <col min="1282" max="1282" width="8.33203125" bestFit="1" customWidth="1"/>
    <col min="1283" max="1283" width="88.5" customWidth="1"/>
    <col min="1284" max="1284" width="13.83203125" bestFit="1" customWidth="1"/>
    <col min="1285" max="1285" width="8.83203125" bestFit="1" customWidth="1"/>
    <col min="1286" max="1286" width="8.33203125" bestFit="1" customWidth="1"/>
    <col min="1287" max="1287" width="10" customWidth="1"/>
    <col min="1288" max="1288" width="11.5" bestFit="1" customWidth="1"/>
    <col min="1537" max="1537" width="5.1640625" customWidth="1"/>
    <col min="1538" max="1538" width="8.33203125" bestFit="1" customWidth="1"/>
    <col min="1539" max="1539" width="88.5" customWidth="1"/>
    <col min="1540" max="1540" width="13.83203125" bestFit="1" customWidth="1"/>
    <col min="1541" max="1541" width="8.83203125" bestFit="1" customWidth="1"/>
    <col min="1542" max="1542" width="8.33203125" bestFit="1" customWidth="1"/>
    <col min="1543" max="1543" width="10" customWidth="1"/>
    <col min="1544" max="1544" width="11.5" bestFit="1" customWidth="1"/>
    <col min="1793" max="1793" width="5.1640625" customWidth="1"/>
    <col min="1794" max="1794" width="8.33203125" bestFit="1" customWidth="1"/>
    <col min="1795" max="1795" width="88.5" customWidth="1"/>
    <col min="1796" max="1796" width="13.83203125" bestFit="1" customWidth="1"/>
    <col min="1797" max="1797" width="8.83203125" bestFit="1" customWidth="1"/>
    <col min="1798" max="1798" width="8.33203125" bestFit="1" customWidth="1"/>
    <col min="1799" max="1799" width="10" customWidth="1"/>
    <col min="1800" max="1800" width="11.5" bestFit="1" customWidth="1"/>
    <col min="2049" max="2049" width="5.1640625" customWidth="1"/>
    <col min="2050" max="2050" width="8.33203125" bestFit="1" customWidth="1"/>
    <col min="2051" max="2051" width="88.5" customWidth="1"/>
    <col min="2052" max="2052" width="13.83203125" bestFit="1" customWidth="1"/>
    <col min="2053" max="2053" width="8.83203125" bestFit="1" customWidth="1"/>
    <col min="2054" max="2054" width="8.33203125" bestFit="1" customWidth="1"/>
    <col min="2055" max="2055" width="10" customWidth="1"/>
    <col min="2056" max="2056" width="11.5" bestFit="1" customWidth="1"/>
    <col min="2305" max="2305" width="5.1640625" customWidth="1"/>
    <col min="2306" max="2306" width="8.33203125" bestFit="1" customWidth="1"/>
    <col min="2307" max="2307" width="88.5" customWidth="1"/>
    <col min="2308" max="2308" width="13.83203125" bestFit="1" customWidth="1"/>
    <col min="2309" max="2309" width="8.83203125" bestFit="1" customWidth="1"/>
    <col min="2310" max="2310" width="8.33203125" bestFit="1" customWidth="1"/>
    <col min="2311" max="2311" width="10" customWidth="1"/>
    <col min="2312" max="2312" width="11.5" bestFit="1" customWidth="1"/>
    <col min="2561" max="2561" width="5.1640625" customWidth="1"/>
    <col min="2562" max="2562" width="8.33203125" bestFit="1" customWidth="1"/>
    <col min="2563" max="2563" width="88.5" customWidth="1"/>
    <col min="2564" max="2564" width="13.83203125" bestFit="1" customWidth="1"/>
    <col min="2565" max="2565" width="8.83203125" bestFit="1" customWidth="1"/>
    <col min="2566" max="2566" width="8.33203125" bestFit="1" customWidth="1"/>
    <col min="2567" max="2567" width="10" customWidth="1"/>
    <col min="2568" max="2568" width="11.5" bestFit="1" customWidth="1"/>
    <col min="2817" max="2817" width="5.1640625" customWidth="1"/>
    <col min="2818" max="2818" width="8.33203125" bestFit="1" customWidth="1"/>
    <col min="2819" max="2819" width="88.5" customWidth="1"/>
    <col min="2820" max="2820" width="13.83203125" bestFit="1" customWidth="1"/>
    <col min="2821" max="2821" width="8.83203125" bestFit="1" customWidth="1"/>
    <col min="2822" max="2822" width="8.33203125" bestFit="1" customWidth="1"/>
    <col min="2823" max="2823" width="10" customWidth="1"/>
    <col min="2824" max="2824" width="11.5" bestFit="1" customWidth="1"/>
    <col min="3073" max="3073" width="5.1640625" customWidth="1"/>
    <col min="3074" max="3074" width="8.33203125" bestFit="1" customWidth="1"/>
    <col min="3075" max="3075" width="88.5" customWidth="1"/>
    <col min="3076" max="3076" width="13.83203125" bestFit="1" customWidth="1"/>
    <col min="3077" max="3077" width="8.83203125" bestFit="1" customWidth="1"/>
    <col min="3078" max="3078" width="8.33203125" bestFit="1" customWidth="1"/>
    <col min="3079" max="3079" width="10" customWidth="1"/>
    <col min="3080" max="3080" width="11.5" bestFit="1" customWidth="1"/>
    <col min="3329" max="3329" width="5.1640625" customWidth="1"/>
    <col min="3330" max="3330" width="8.33203125" bestFit="1" customWidth="1"/>
    <col min="3331" max="3331" width="88.5" customWidth="1"/>
    <col min="3332" max="3332" width="13.83203125" bestFit="1" customWidth="1"/>
    <col min="3333" max="3333" width="8.83203125" bestFit="1" customWidth="1"/>
    <col min="3334" max="3334" width="8.33203125" bestFit="1" customWidth="1"/>
    <col min="3335" max="3335" width="10" customWidth="1"/>
    <col min="3336" max="3336" width="11.5" bestFit="1" customWidth="1"/>
    <col min="3585" max="3585" width="5.1640625" customWidth="1"/>
    <col min="3586" max="3586" width="8.33203125" bestFit="1" customWidth="1"/>
    <col min="3587" max="3587" width="88.5" customWidth="1"/>
    <col min="3588" max="3588" width="13.83203125" bestFit="1" customWidth="1"/>
    <col min="3589" max="3589" width="8.83203125" bestFit="1" customWidth="1"/>
    <col min="3590" max="3590" width="8.33203125" bestFit="1" customWidth="1"/>
    <col min="3591" max="3591" width="10" customWidth="1"/>
    <col min="3592" max="3592" width="11.5" bestFit="1" customWidth="1"/>
    <col min="3841" max="3841" width="5.1640625" customWidth="1"/>
    <col min="3842" max="3842" width="8.33203125" bestFit="1" customWidth="1"/>
    <col min="3843" max="3843" width="88.5" customWidth="1"/>
    <col min="3844" max="3844" width="13.83203125" bestFit="1" customWidth="1"/>
    <col min="3845" max="3845" width="8.83203125" bestFit="1" customWidth="1"/>
    <col min="3846" max="3846" width="8.33203125" bestFit="1" customWidth="1"/>
    <col min="3847" max="3847" width="10" customWidth="1"/>
    <col min="3848" max="3848" width="11.5" bestFit="1" customWidth="1"/>
    <col min="4097" max="4097" width="5.1640625" customWidth="1"/>
    <col min="4098" max="4098" width="8.33203125" bestFit="1" customWidth="1"/>
    <col min="4099" max="4099" width="88.5" customWidth="1"/>
    <col min="4100" max="4100" width="13.83203125" bestFit="1" customWidth="1"/>
    <col min="4101" max="4101" width="8.83203125" bestFit="1" customWidth="1"/>
    <col min="4102" max="4102" width="8.33203125" bestFit="1" customWidth="1"/>
    <col min="4103" max="4103" width="10" customWidth="1"/>
    <col min="4104" max="4104" width="11.5" bestFit="1" customWidth="1"/>
    <col min="4353" max="4353" width="5.1640625" customWidth="1"/>
    <col min="4354" max="4354" width="8.33203125" bestFit="1" customWidth="1"/>
    <col min="4355" max="4355" width="88.5" customWidth="1"/>
    <col min="4356" max="4356" width="13.83203125" bestFit="1" customWidth="1"/>
    <col min="4357" max="4357" width="8.83203125" bestFit="1" customWidth="1"/>
    <col min="4358" max="4358" width="8.33203125" bestFit="1" customWidth="1"/>
    <col min="4359" max="4359" width="10" customWidth="1"/>
    <col min="4360" max="4360" width="11.5" bestFit="1" customWidth="1"/>
    <col min="4609" max="4609" width="5.1640625" customWidth="1"/>
    <col min="4610" max="4610" width="8.33203125" bestFit="1" customWidth="1"/>
    <col min="4611" max="4611" width="88.5" customWidth="1"/>
    <col min="4612" max="4612" width="13.83203125" bestFit="1" customWidth="1"/>
    <col min="4613" max="4613" width="8.83203125" bestFit="1" customWidth="1"/>
    <col min="4614" max="4614" width="8.33203125" bestFit="1" customWidth="1"/>
    <col min="4615" max="4615" width="10" customWidth="1"/>
    <col min="4616" max="4616" width="11.5" bestFit="1" customWidth="1"/>
    <col min="4865" max="4865" width="5.1640625" customWidth="1"/>
    <col min="4866" max="4866" width="8.33203125" bestFit="1" customWidth="1"/>
    <col min="4867" max="4867" width="88.5" customWidth="1"/>
    <col min="4868" max="4868" width="13.83203125" bestFit="1" customWidth="1"/>
    <col min="4869" max="4869" width="8.83203125" bestFit="1" customWidth="1"/>
    <col min="4870" max="4870" width="8.33203125" bestFit="1" customWidth="1"/>
    <col min="4871" max="4871" width="10" customWidth="1"/>
    <col min="4872" max="4872" width="11.5" bestFit="1" customWidth="1"/>
    <col min="5121" max="5121" width="5.1640625" customWidth="1"/>
    <col min="5122" max="5122" width="8.33203125" bestFit="1" customWidth="1"/>
    <col min="5123" max="5123" width="88.5" customWidth="1"/>
    <col min="5124" max="5124" width="13.83203125" bestFit="1" customWidth="1"/>
    <col min="5125" max="5125" width="8.83203125" bestFit="1" customWidth="1"/>
    <col min="5126" max="5126" width="8.33203125" bestFit="1" customWidth="1"/>
    <col min="5127" max="5127" width="10" customWidth="1"/>
    <col min="5128" max="5128" width="11.5" bestFit="1" customWidth="1"/>
    <col min="5377" max="5377" width="5.1640625" customWidth="1"/>
    <col min="5378" max="5378" width="8.33203125" bestFit="1" customWidth="1"/>
    <col min="5379" max="5379" width="88.5" customWidth="1"/>
    <col min="5380" max="5380" width="13.83203125" bestFit="1" customWidth="1"/>
    <col min="5381" max="5381" width="8.83203125" bestFit="1" customWidth="1"/>
    <col min="5382" max="5382" width="8.33203125" bestFit="1" customWidth="1"/>
    <col min="5383" max="5383" width="10" customWidth="1"/>
    <col min="5384" max="5384" width="11.5" bestFit="1" customWidth="1"/>
    <col min="5633" max="5633" width="5.1640625" customWidth="1"/>
    <col min="5634" max="5634" width="8.33203125" bestFit="1" customWidth="1"/>
    <col min="5635" max="5635" width="88.5" customWidth="1"/>
    <col min="5636" max="5636" width="13.83203125" bestFit="1" customWidth="1"/>
    <col min="5637" max="5637" width="8.83203125" bestFit="1" customWidth="1"/>
    <col min="5638" max="5638" width="8.33203125" bestFit="1" customWidth="1"/>
    <col min="5639" max="5639" width="10" customWidth="1"/>
    <col min="5640" max="5640" width="11.5" bestFit="1" customWidth="1"/>
    <col min="5889" max="5889" width="5.1640625" customWidth="1"/>
    <col min="5890" max="5890" width="8.33203125" bestFit="1" customWidth="1"/>
    <col min="5891" max="5891" width="88.5" customWidth="1"/>
    <col min="5892" max="5892" width="13.83203125" bestFit="1" customWidth="1"/>
    <col min="5893" max="5893" width="8.83203125" bestFit="1" customWidth="1"/>
    <col min="5894" max="5894" width="8.33203125" bestFit="1" customWidth="1"/>
    <col min="5895" max="5895" width="10" customWidth="1"/>
    <col min="5896" max="5896" width="11.5" bestFit="1" customWidth="1"/>
    <col min="6145" max="6145" width="5.1640625" customWidth="1"/>
    <col min="6146" max="6146" width="8.33203125" bestFit="1" customWidth="1"/>
    <col min="6147" max="6147" width="88.5" customWidth="1"/>
    <col min="6148" max="6148" width="13.83203125" bestFit="1" customWidth="1"/>
    <col min="6149" max="6149" width="8.83203125" bestFit="1" customWidth="1"/>
    <col min="6150" max="6150" width="8.33203125" bestFit="1" customWidth="1"/>
    <col min="6151" max="6151" width="10" customWidth="1"/>
    <col min="6152" max="6152" width="11.5" bestFit="1" customWidth="1"/>
    <col min="6401" max="6401" width="5.1640625" customWidth="1"/>
    <col min="6402" max="6402" width="8.33203125" bestFit="1" customWidth="1"/>
    <col min="6403" max="6403" width="88.5" customWidth="1"/>
    <col min="6404" max="6404" width="13.83203125" bestFit="1" customWidth="1"/>
    <col min="6405" max="6405" width="8.83203125" bestFit="1" customWidth="1"/>
    <col min="6406" max="6406" width="8.33203125" bestFit="1" customWidth="1"/>
    <col min="6407" max="6407" width="10" customWidth="1"/>
    <col min="6408" max="6408" width="11.5" bestFit="1" customWidth="1"/>
    <col min="6657" max="6657" width="5.1640625" customWidth="1"/>
    <col min="6658" max="6658" width="8.33203125" bestFit="1" customWidth="1"/>
    <col min="6659" max="6659" width="88.5" customWidth="1"/>
    <col min="6660" max="6660" width="13.83203125" bestFit="1" customWidth="1"/>
    <col min="6661" max="6661" width="8.83203125" bestFit="1" customWidth="1"/>
    <col min="6662" max="6662" width="8.33203125" bestFit="1" customWidth="1"/>
    <col min="6663" max="6663" width="10" customWidth="1"/>
    <col min="6664" max="6664" width="11.5" bestFit="1" customWidth="1"/>
    <col min="6913" max="6913" width="5.1640625" customWidth="1"/>
    <col min="6914" max="6914" width="8.33203125" bestFit="1" customWidth="1"/>
    <col min="6915" max="6915" width="88.5" customWidth="1"/>
    <col min="6916" max="6916" width="13.83203125" bestFit="1" customWidth="1"/>
    <col min="6917" max="6917" width="8.83203125" bestFit="1" customWidth="1"/>
    <col min="6918" max="6918" width="8.33203125" bestFit="1" customWidth="1"/>
    <col min="6919" max="6919" width="10" customWidth="1"/>
    <col min="6920" max="6920" width="11.5" bestFit="1" customWidth="1"/>
    <col min="7169" max="7169" width="5.1640625" customWidth="1"/>
    <col min="7170" max="7170" width="8.33203125" bestFit="1" customWidth="1"/>
    <col min="7171" max="7171" width="88.5" customWidth="1"/>
    <col min="7172" max="7172" width="13.83203125" bestFit="1" customWidth="1"/>
    <col min="7173" max="7173" width="8.83203125" bestFit="1" customWidth="1"/>
    <col min="7174" max="7174" width="8.33203125" bestFit="1" customWidth="1"/>
    <col min="7175" max="7175" width="10" customWidth="1"/>
    <col min="7176" max="7176" width="11.5" bestFit="1" customWidth="1"/>
    <col min="7425" max="7425" width="5.1640625" customWidth="1"/>
    <col min="7426" max="7426" width="8.33203125" bestFit="1" customWidth="1"/>
    <col min="7427" max="7427" width="88.5" customWidth="1"/>
    <col min="7428" max="7428" width="13.83203125" bestFit="1" customWidth="1"/>
    <col min="7429" max="7429" width="8.83203125" bestFit="1" customWidth="1"/>
    <col min="7430" max="7430" width="8.33203125" bestFit="1" customWidth="1"/>
    <col min="7431" max="7431" width="10" customWidth="1"/>
    <col min="7432" max="7432" width="11.5" bestFit="1" customWidth="1"/>
    <col min="7681" max="7681" width="5.1640625" customWidth="1"/>
    <col min="7682" max="7682" width="8.33203125" bestFit="1" customWidth="1"/>
    <col min="7683" max="7683" width="88.5" customWidth="1"/>
    <col min="7684" max="7684" width="13.83203125" bestFit="1" customWidth="1"/>
    <col min="7685" max="7685" width="8.83203125" bestFit="1" customWidth="1"/>
    <col min="7686" max="7686" width="8.33203125" bestFit="1" customWidth="1"/>
    <col min="7687" max="7687" width="10" customWidth="1"/>
    <col min="7688" max="7688" width="11.5" bestFit="1" customWidth="1"/>
    <col min="7937" max="7937" width="5.1640625" customWidth="1"/>
    <col min="7938" max="7938" width="8.33203125" bestFit="1" customWidth="1"/>
    <col min="7939" max="7939" width="88.5" customWidth="1"/>
    <col min="7940" max="7940" width="13.83203125" bestFit="1" customWidth="1"/>
    <col min="7941" max="7941" width="8.83203125" bestFit="1" customWidth="1"/>
    <col min="7942" max="7942" width="8.33203125" bestFit="1" customWidth="1"/>
    <col min="7943" max="7943" width="10" customWidth="1"/>
    <col min="7944" max="7944" width="11.5" bestFit="1" customWidth="1"/>
    <col min="8193" max="8193" width="5.1640625" customWidth="1"/>
    <col min="8194" max="8194" width="8.33203125" bestFit="1" customWidth="1"/>
    <col min="8195" max="8195" width="88.5" customWidth="1"/>
    <col min="8196" max="8196" width="13.83203125" bestFit="1" customWidth="1"/>
    <col min="8197" max="8197" width="8.83203125" bestFit="1" customWidth="1"/>
    <col min="8198" max="8198" width="8.33203125" bestFit="1" customWidth="1"/>
    <col min="8199" max="8199" width="10" customWidth="1"/>
    <col min="8200" max="8200" width="11.5" bestFit="1" customWidth="1"/>
    <col min="8449" max="8449" width="5.1640625" customWidth="1"/>
    <col min="8450" max="8450" width="8.33203125" bestFit="1" customWidth="1"/>
    <col min="8451" max="8451" width="88.5" customWidth="1"/>
    <col min="8452" max="8452" width="13.83203125" bestFit="1" customWidth="1"/>
    <col min="8453" max="8453" width="8.83203125" bestFit="1" customWidth="1"/>
    <col min="8454" max="8454" width="8.33203125" bestFit="1" customWidth="1"/>
    <col min="8455" max="8455" width="10" customWidth="1"/>
    <col min="8456" max="8456" width="11.5" bestFit="1" customWidth="1"/>
    <col min="8705" max="8705" width="5.1640625" customWidth="1"/>
    <col min="8706" max="8706" width="8.33203125" bestFit="1" customWidth="1"/>
    <col min="8707" max="8707" width="88.5" customWidth="1"/>
    <col min="8708" max="8708" width="13.83203125" bestFit="1" customWidth="1"/>
    <col min="8709" max="8709" width="8.83203125" bestFit="1" customWidth="1"/>
    <col min="8710" max="8710" width="8.33203125" bestFit="1" customWidth="1"/>
    <col min="8711" max="8711" width="10" customWidth="1"/>
    <col min="8712" max="8712" width="11.5" bestFit="1" customWidth="1"/>
    <col min="8961" max="8961" width="5.1640625" customWidth="1"/>
    <col min="8962" max="8962" width="8.33203125" bestFit="1" customWidth="1"/>
    <col min="8963" max="8963" width="88.5" customWidth="1"/>
    <col min="8964" max="8964" width="13.83203125" bestFit="1" customWidth="1"/>
    <col min="8965" max="8965" width="8.83203125" bestFit="1" customWidth="1"/>
    <col min="8966" max="8966" width="8.33203125" bestFit="1" customWidth="1"/>
    <col min="8967" max="8967" width="10" customWidth="1"/>
    <col min="8968" max="8968" width="11.5" bestFit="1" customWidth="1"/>
    <col min="9217" max="9217" width="5.1640625" customWidth="1"/>
    <col min="9218" max="9218" width="8.33203125" bestFit="1" customWidth="1"/>
    <col min="9219" max="9219" width="88.5" customWidth="1"/>
    <col min="9220" max="9220" width="13.83203125" bestFit="1" customWidth="1"/>
    <col min="9221" max="9221" width="8.83203125" bestFit="1" customWidth="1"/>
    <col min="9222" max="9222" width="8.33203125" bestFit="1" customWidth="1"/>
    <col min="9223" max="9223" width="10" customWidth="1"/>
    <col min="9224" max="9224" width="11.5" bestFit="1" customWidth="1"/>
    <col min="9473" max="9473" width="5.1640625" customWidth="1"/>
    <col min="9474" max="9474" width="8.33203125" bestFit="1" customWidth="1"/>
    <col min="9475" max="9475" width="88.5" customWidth="1"/>
    <col min="9476" max="9476" width="13.83203125" bestFit="1" customWidth="1"/>
    <col min="9477" max="9477" width="8.83203125" bestFit="1" customWidth="1"/>
    <col min="9478" max="9478" width="8.33203125" bestFit="1" customWidth="1"/>
    <col min="9479" max="9479" width="10" customWidth="1"/>
    <col min="9480" max="9480" width="11.5" bestFit="1" customWidth="1"/>
    <col min="9729" max="9729" width="5.1640625" customWidth="1"/>
    <col min="9730" max="9730" width="8.33203125" bestFit="1" customWidth="1"/>
    <col min="9731" max="9731" width="88.5" customWidth="1"/>
    <col min="9732" max="9732" width="13.83203125" bestFit="1" customWidth="1"/>
    <col min="9733" max="9733" width="8.83203125" bestFit="1" customWidth="1"/>
    <col min="9734" max="9734" width="8.33203125" bestFit="1" customWidth="1"/>
    <col min="9735" max="9735" width="10" customWidth="1"/>
    <col min="9736" max="9736" width="11.5" bestFit="1" customWidth="1"/>
    <col min="9985" max="9985" width="5.1640625" customWidth="1"/>
    <col min="9986" max="9986" width="8.33203125" bestFit="1" customWidth="1"/>
    <col min="9987" max="9987" width="88.5" customWidth="1"/>
    <col min="9988" max="9988" width="13.83203125" bestFit="1" customWidth="1"/>
    <col min="9989" max="9989" width="8.83203125" bestFit="1" customWidth="1"/>
    <col min="9990" max="9990" width="8.33203125" bestFit="1" customWidth="1"/>
    <col min="9991" max="9991" width="10" customWidth="1"/>
    <col min="9992" max="9992" width="11.5" bestFit="1" customWidth="1"/>
    <col min="10241" max="10241" width="5.1640625" customWidth="1"/>
    <col min="10242" max="10242" width="8.33203125" bestFit="1" customWidth="1"/>
    <col min="10243" max="10243" width="88.5" customWidth="1"/>
    <col min="10244" max="10244" width="13.83203125" bestFit="1" customWidth="1"/>
    <col min="10245" max="10245" width="8.83203125" bestFit="1" customWidth="1"/>
    <col min="10246" max="10246" width="8.33203125" bestFit="1" customWidth="1"/>
    <col min="10247" max="10247" width="10" customWidth="1"/>
    <col min="10248" max="10248" width="11.5" bestFit="1" customWidth="1"/>
    <col min="10497" max="10497" width="5.1640625" customWidth="1"/>
    <col min="10498" max="10498" width="8.33203125" bestFit="1" customWidth="1"/>
    <col min="10499" max="10499" width="88.5" customWidth="1"/>
    <col min="10500" max="10500" width="13.83203125" bestFit="1" customWidth="1"/>
    <col min="10501" max="10501" width="8.83203125" bestFit="1" customWidth="1"/>
    <col min="10502" max="10502" width="8.33203125" bestFit="1" customWidth="1"/>
    <col min="10503" max="10503" width="10" customWidth="1"/>
    <col min="10504" max="10504" width="11.5" bestFit="1" customWidth="1"/>
    <col min="10753" max="10753" width="5.1640625" customWidth="1"/>
    <col min="10754" max="10754" width="8.33203125" bestFit="1" customWidth="1"/>
    <col min="10755" max="10755" width="88.5" customWidth="1"/>
    <col min="10756" max="10756" width="13.83203125" bestFit="1" customWidth="1"/>
    <col min="10757" max="10757" width="8.83203125" bestFit="1" customWidth="1"/>
    <col min="10758" max="10758" width="8.33203125" bestFit="1" customWidth="1"/>
    <col min="10759" max="10759" width="10" customWidth="1"/>
    <col min="10760" max="10760" width="11.5" bestFit="1" customWidth="1"/>
    <col min="11009" max="11009" width="5.1640625" customWidth="1"/>
    <col min="11010" max="11010" width="8.33203125" bestFit="1" customWidth="1"/>
    <col min="11011" max="11011" width="88.5" customWidth="1"/>
    <col min="11012" max="11012" width="13.83203125" bestFit="1" customWidth="1"/>
    <col min="11013" max="11013" width="8.83203125" bestFit="1" customWidth="1"/>
    <col min="11014" max="11014" width="8.33203125" bestFit="1" customWidth="1"/>
    <col min="11015" max="11015" width="10" customWidth="1"/>
    <col min="11016" max="11016" width="11.5" bestFit="1" customWidth="1"/>
    <col min="11265" max="11265" width="5.1640625" customWidth="1"/>
    <col min="11266" max="11266" width="8.33203125" bestFit="1" customWidth="1"/>
    <col min="11267" max="11267" width="88.5" customWidth="1"/>
    <col min="11268" max="11268" width="13.83203125" bestFit="1" customWidth="1"/>
    <col min="11269" max="11269" width="8.83203125" bestFit="1" customWidth="1"/>
    <col min="11270" max="11270" width="8.33203125" bestFit="1" customWidth="1"/>
    <col min="11271" max="11271" width="10" customWidth="1"/>
    <col min="11272" max="11272" width="11.5" bestFit="1" customWidth="1"/>
    <col min="11521" max="11521" width="5.1640625" customWidth="1"/>
    <col min="11522" max="11522" width="8.33203125" bestFit="1" customWidth="1"/>
    <col min="11523" max="11523" width="88.5" customWidth="1"/>
    <col min="11524" max="11524" width="13.83203125" bestFit="1" customWidth="1"/>
    <col min="11525" max="11525" width="8.83203125" bestFit="1" customWidth="1"/>
    <col min="11526" max="11526" width="8.33203125" bestFit="1" customWidth="1"/>
    <col min="11527" max="11527" width="10" customWidth="1"/>
    <col min="11528" max="11528" width="11.5" bestFit="1" customWidth="1"/>
    <col min="11777" max="11777" width="5.1640625" customWidth="1"/>
    <col min="11778" max="11778" width="8.33203125" bestFit="1" customWidth="1"/>
    <col min="11779" max="11779" width="88.5" customWidth="1"/>
    <col min="11780" max="11780" width="13.83203125" bestFit="1" customWidth="1"/>
    <col min="11781" max="11781" width="8.83203125" bestFit="1" customWidth="1"/>
    <col min="11782" max="11782" width="8.33203125" bestFit="1" customWidth="1"/>
    <col min="11783" max="11783" width="10" customWidth="1"/>
    <col min="11784" max="11784" width="11.5" bestFit="1" customWidth="1"/>
    <col min="12033" max="12033" width="5.1640625" customWidth="1"/>
    <col min="12034" max="12034" width="8.33203125" bestFit="1" customWidth="1"/>
    <col min="12035" max="12035" width="88.5" customWidth="1"/>
    <col min="12036" max="12036" width="13.83203125" bestFit="1" customWidth="1"/>
    <col min="12037" max="12037" width="8.83203125" bestFit="1" customWidth="1"/>
    <col min="12038" max="12038" width="8.33203125" bestFit="1" customWidth="1"/>
    <col min="12039" max="12039" width="10" customWidth="1"/>
    <col min="12040" max="12040" width="11.5" bestFit="1" customWidth="1"/>
    <col min="12289" max="12289" width="5.1640625" customWidth="1"/>
    <col min="12290" max="12290" width="8.33203125" bestFit="1" customWidth="1"/>
    <col min="12291" max="12291" width="88.5" customWidth="1"/>
    <col min="12292" max="12292" width="13.83203125" bestFit="1" customWidth="1"/>
    <col min="12293" max="12293" width="8.83203125" bestFit="1" customWidth="1"/>
    <col min="12294" max="12294" width="8.33203125" bestFit="1" customWidth="1"/>
    <col min="12295" max="12295" width="10" customWidth="1"/>
    <col min="12296" max="12296" width="11.5" bestFit="1" customWidth="1"/>
    <col min="12545" max="12545" width="5.1640625" customWidth="1"/>
    <col min="12546" max="12546" width="8.33203125" bestFit="1" customWidth="1"/>
    <col min="12547" max="12547" width="88.5" customWidth="1"/>
    <col min="12548" max="12548" width="13.83203125" bestFit="1" customWidth="1"/>
    <col min="12549" max="12549" width="8.83203125" bestFit="1" customWidth="1"/>
    <col min="12550" max="12550" width="8.33203125" bestFit="1" customWidth="1"/>
    <col min="12551" max="12551" width="10" customWidth="1"/>
    <col min="12552" max="12552" width="11.5" bestFit="1" customWidth="1"/>
    <col min="12801" max="12801" width="5.1640625" customWidth="1"/>
    <col min="12802" max="12802" width="8.33203125" bestFit="1" customWidth="1"/>
    <col min="12803" max="12803" width="88.5" customWidth="1"/>
    <col min="12804" max="12804" width="13.83203125" bestFit="1" customWidth="1"/>
    <col min="12805" max="12805" width="8.83203125" bestFit="1" customWidth="1"/>
    <col min="12806" max="12806" width="8.33203125" bestFit="1" customWidth="1"/>
    <col min="12807" max="12807" width="10" customWidth="1"/>
    <col min="12808" max="12808" width="11.5" bestFit="1" customWidth="1"/>
    <col min="13057" max="13057" width="5.1640625" customWidth="1"/>
    <col min="13058" max="13058" width="8.33203125" bestFit="1" customWidth="1"/>
    <col min="13059" max="13059" width="88.5" customWidth="1"/>
    <col min="13060" max="13060" width="13.83203125" bestFit="1" customWidth="1"/>
    <col min="13061" max="13061" width="8.83203125" bestFit="1" customWidth="1"/>
    <col min="13062" max="13062" width="8.33203125" bestFit="1" customWidth="1"/>
    <col min="13063" max="13063" width="10" customWidth="1"/>
    <col min="13064" max="13064" width="11.5" bestFit="1" customWidth="1"/>
    <col min="13313" max="13313" width="5.1640625" customWidth="1"/>
    <col min="13314" max="13314" width="8.33203125" bestFit="1" customWidth="1"/>
    <col min="13315" max="13315" width="88.5" customWidth="1"/>
    <col min="13316" max="13316" width="13.83203125" bestFit="1" customWidth="1"/>
    <col min="13317" max="13317" width="8.83203125" bestFit="1" customWidth="1"/>
    <col min="13318" max="13318" width="8.33203125" bestFit="1" customWidth="1"/>
    <col min="13319" max="13319" width="10" customWidth="1"/>
    <col min="13320" max="13320" width="11.5" bestFit="1" customWidth="1"/>
    <col min="13569" max="13569" width="5.1640625" customWidth="1"/>
    <col min="13570" max="13570" width="8.33203125" bestFit="1" customWidth="1"/>
    <col min="13571" max="13571" width="88.5" customWidth="1"/>
    <col min="13572" max="13572" width="13.83203125" bestFit="1" customWidth="1"/>
    <col min="13573" max="13573" width="8.83203125" bestFit="1" customWidth="1"/>
    <col min="13574" max="13574" width="8.33203125" bestFit="1" customWidth="1"/>
    <col min="13575" max="13575" width="10" customWidth="1"/>
    <col min="13576" max="13576" width="11.5" bestFit="1" customWidth="1"/>
    <col min="13825" max="13825" width="5.1640625" customWidth="1"/>
    <col min="13826" max="13826" width="8.33203125" bestFit="1" customWidth="1"/>
    <col min="13827" max="13827" width="88.5" customWidth="1"/>
    <col min="13828" max="13828" width="13.83203125" bestFit="1" customWidth="1"/>
    <col min="13829" max="13829" width="8.83203125" bestFit="1" customWidth="1"/>
    <col min="13830" max="13830" width="8.33203125" bestFit="1" customWidth="1"/>
    <col min="13831" max="13831" width="10" customWidth="1"/>
    <col min="13832" max="13832" width="11.5" bestFit="1" customWidth="1"/>
    <col min="14081" max="14081" width="5.1640625" customWidth="1"/>
    <col min="14082" max="14082" width="8.33203125" bestFit="1" customWidth="1"/>
    <col min="14083" max="14083" width="88.5" customWidth="1"/>
    <col min="14084" max="14084" width="13.83203125" bestFit="1" customWidth="1"/>
    <col min="14085" max="14085" width="8.83203125" bestFit="1" customWidth="1"/>
    <col min="14086" max="14086" width="8.33203125" bestFit="1" customWidth="1"/>
    <col min="14087" max="14087" width="10" customWidth="1"/>
    <col min="14088" max="14088" width="11.5" bestFit="1" customWidth="1"/>
    <col min="14337" max="14337" width="5.1640625" customWidth="1"/>
    <col min="14338" max="14338" width="8.33203125" bestFit="1" customWidth="1"/>
    <col min="14339" max="14339" width="88.5" customWidth="1"/>
    <col min="14340" max="14340" width="13.83203125" bestFit="1" customWidth="1"/>
    <col min="14341" max="14341" width="8.83203125" bestFit="1" customWidth="1"/>
    <col min="14342" max="14342" width="8.33203125" bestFit="1" customWidth="1"/>
    <col min="14343" max="14343" width="10" customWidth="1"/>
    <col min="14344" max="14344" width="11.5" bestFit="1" customWidth="1"/>
    <col min="14593" max="14593" width="5.1640625" customWidth="1"/>
    <col min="14594" max="14594" width="8.33203125" bestFit="1" customWidth="1"/>
    <col min="14595" max="14595" width="88.5" customWidth="1"/>
    <col min="14596" max="14596" width="13.83203125" bestFit="1" customWidth="1"/>
    <col min="14597" max="14597" width="8.83203125" bestFit="1" customWidth="1"/>
    <col min="14598" max="14598" width="8.33203125" bestFit="1" customWidth="1"/>
    <col min="14599" max="14599" width="10" customWidth="1"/>
    <col min="14600" max="14600" width="11.5" bestFit="1" customWidth="1"/>
    <col min="14849" max="14849" width="5.1640625" customWidth="1"/>
    <col min="14850" max="14850" width="8.33203125" bestFit="1" customWidth="1"/>
    <col min="14851" max="14851" width="88.5" customWidth="1"/>
    <col min="14852" max="14852" width="13.83203125" bestFit="1" customWidth="1"/>
    <col min="14853" max="14853" width="8.83203125" bestFit="1" customWidth="1"/>
    <col min="14854" max="14854" width="8.33203125" bestFit="1" customWidth="1"/>
    <col min="14855" max="14855" width="10" customWidth="1"/>
    <col min="14856" max="14856" width="11.5" bestFit="1" customWidth="1"/>
    <col min="15105" max="15105" width="5.1640625" customWidth="1"/>
    <col min="15106" max="15106" width="8.33203125" bestFit="1" customWidth="1"/>
    <col min="15107" max="15107" width="88.5" customWidth="1"/>
    <col min="15108" max="15108" width="13.83203125" bestFit="1" customWidth="1"/>
    <col min="15109" max="15109" width="8.83203125" bestFit="1" customWidth="1"/>
    <col min="15110" max="15110" width="8.33203125" bestFit="1" customWidth="1"/>
    <col min="15111" max="15111" width="10" customWidth="1"/>
    <col min="15112" max="15112" width="11.5" bestFit="1" customWidth="1"/>
    <col min="15361" max="15361" width="5.1640625" customWidth="1"/>
    <col min="15362" max="15362" width="8.33203125" bestFit="1" customWidth="1"/>
    <col min="15363" max="15363" width="88.5" customWidth="1"/>
    <col min="15364" max="15364" width="13.83203125" bestFit="1" customWidth="1"/>
    <col min="15365" max="15365" width="8.83203125" bestFit="1" customWidth="1"/>
    <col min="15366" max="15366" width="8.33203125" bestFit="1" customWidth="1"/>
    <col min="15367" max="15367" width="10" customWidth="1"/>
    <col min="15368" max="15368" width="11.5" bestFit="1" customWidth="1"/>
    <col min="15617" max="15617" width="5.1640625" customWidth="1"/>
    <col min="15618" max="15618" width="8.33203125" bestFit="1" customWidth="1"/>
    <col min="15619" max="15619" width="88.5" customWidth="1"/>
    <col min="15620" max="15620" width="13.83203125" bestFit="1" customWidth="1"/>
    <col min="15621" max="15621" width="8.83203125" bestFit="1" customWidth="1"/>
    <col min="15622" max="15622" width="8.33203125" bestFit="1" customWidth="1"/>
    <col min="15623" max="15623" width="10" customWidth="1"/>
    <col min="15624" max="15624" width="11.5" bestFit="1" customWidth="1"/>
    <col min="15873" max="15873" width="5.1640625" customWidth="1"/>
    <col min="15874" max="15874" width="8.33203125" bestFit="1" customWidth="1"/>
    <col min="15875" max="15875" width="88.5" customWidth="1"/>
    <col min="15876" max="15876" width="13.83203125" bestFit="1" customWidth="1"/>
    <col min="15877" max="15877" width="8.83203125" bestFit="1" customWidth="1"/>
    <col min="15878" max="15878" width="8.33203125" bestFit="1" customWidth="1"/>
    <col min="15879" max="15879" width="10" customWidth="1"/>
    <col min="15880" max="15880" width="11.5" bestFit="1" customWidth="1"/>
    <col min="16129" max="16129" width="5.1640625" customWidth="1"/>
    <col min="16130" max="16130" width="8.33203125" bestFit="1" customWidth="1"/>
    <col min="16131" max="16131" width="88.5" customWidth="1"/>
    <col min="16132" max="16132" width="13.83203125" bestFit="1" customWidth="1"/>
    <col min="16133" max="16133" width="8.83203125" bestFit="1" customWidth="1"/>
    <col min="16134" max="16134" width="8.33203125" bestFit="1" customWidth="1"/>
    <col min="16135" max="16135" width="10" customWidth="1"/>
    <col min="16136" max="16136" width="11.5" bestFit="1" customWidth="1"/>
  </cols>
  <sheetData>
    <row r="1" spans="1:8" ht="34.5" thickBot="1">
      <c r="A1" s="228" t="s">
        <v>906</v>
      </c>
      <c r="B1" s="229" t="s">
        <v>907</v>
      </c>
      <c r="C1" s="229" t="s">
        <v>55</v>
      </c>
      <c r="D1" s="229" t="s">
        <v>908</v>
      </c>
      <c r="E1" s="229" t="s">
        <v>909</v>
      </c>
      <c r="F1" s="229" t="s">
        <v>138</v>
      </c>
      <c r="G1" s="230" t="s">
        <v>910</v>
      </c>
      <c r="H1" s="231" t="s">
        <v>911</v>
      </c>
    </row>
    <row r="2" spans="1:8" ht="22.5">
      <c r="A2" s="232">
        <v>1</v>
      </c>
      <c r="B2" s="410" t="s">
        <v>969</v>
      </c>
      <c r="C2" s="234" t="s">
        <v>970</v>
      </c>
      <c r="D2" s="235"/>
      <c r="E2" s="235" t="s">
        <v>845</v>
      </c>
      <c r="F2" s="235">
        <v>1</v>
      </c>
      <c r="G2" s="236">
        <v>0</v>
      </c>
      <c r="H2" s="237">
        <f t="shared" ref="H2:H8" si="0">F2*G2</f>
        <v>0</v>
      </c>
    </row>
    <row r="3" spans="1:8">
      <c r="A3" s="238">
        <v>2</v>
      </c>
      <c r="B3" s="411"/>
      <c r="C3" s="240" t="s">
        <v>971</v>
      </c>
      <c r="D3" s="241"/>
      <c r="E3" s="242" t="s">
        <v>915</v>
      </c>
      <c r="F3" s="242">
        <v>1</v>
      </c>
      <c r="G3" s="243"/>
      <c r="H3" s="244">
        <f t="shared" si="0"/>
        <v>0</v>
      </c>
    </row>
    <row r="4" spans="1:8">
      <c r="A4" s="238">
        <v>3</v>
      </c>
      <c r="B4" s="411"/>
      <c r="C4" s="240" t="s">
        <v>972</v>
      </c>
      <c r="D4" s="245"/>
      <c r="E4" s="242" t="s">
        <v>915</v>
      </c>
      <c r="F4" s="242">
        <v>1</v>
      </c>
      <c r="G4" s="246"/>
      <c r="H4" s="244">
        <f t="shared" si="0"/>
        <v>0</v>
      </c>
    </row>
    <row r="5" spans="1:8" s="298" customFormat="1" ht="12.75">
      <c r="A5" s="238">
        <v>4</v>
      </c>
      <c r="B5" s="411"/>
      <c r="C5" s="249" t="s">
        <v>973</v>
      </c>
      <c r="D5" s="297"/>
      <c r="E5" s="239" t="s">
        <v>915</v>
      </c>
      <c r="F5" s="239">
        <v>1</v>
      </c>
      <c r="G5" s="250"/>
      <c r="H5" s="251">
        <f t="shared" si="0"/>
        <v>0</v>
      </c>
    </row>
    <row r="6" spans="1:8">
      <c r="A6" s="238">
        <v>5</v>
      </c>
      <c r="B6" s="411"/>
      <c r="C6" s="240" t="s">
        <v>974</v>
      </c>
      <c r="D6" s="245"/>
      <c r="E6" s="245" t="s">
        <v>801</v>
      </c>
      <c r="F6" s="245">
        <v>1</v>
      </c>
      <c r="G6" s="246"/>
      <c r="H6" s="244">
        <f t="shared" si="0"/>
        <v>0</v>
      </c>
    </row>
    <row r="7" spans="1:8" s="298" customFormat="1" ht="12.75">
      <c r="A7" s="238">
        <v>6</v>
      </c>
      <c r="B7" s="411"/>
      <c r="C7" s="240" t="s">
        <v>975</v>
      </c>
      <c r="D7" s="245"/>
      <c r="E7" s="245" t="s">
        <v>801</v>
      </c>
      <c r="F7" s="245">
        <v>1</v>
      </c>
      <c r="G7" s="246"/>
      <c r="H7" s="244">
        <f t="shared" si="0"/>
        <v>0</v>
      </c>
    </row>
    <row r="8" spans="1:8">
      <c r="A8" s="238">
        <v>7</v>
      </c>
      <c r="B8" s="411"/>
      <c r="C8" s="240" t="s">
        <v>976</v>
      </c>
      <c r="D8" s="245"/>
      <c r="E8" s="245" t="s">
        <v>801</v>
      </c>
      <c r="F8" s="245">
        <v>1</v>
      </c>
      <c r="G8" s="246"/>
      <c r="H8" s="244">
        <f t="shared" si="0"/>
        <v>0</v>
      </c>
    </row>
    <row r="9" spans="1:8" s="298" customFormat="1" ht="12.75">
      <c r="A9" s="238">
        <v>8</v>
      </c>
      <c r="B9" s="411"/>
      <c r="C9" s="249" t="s">
        <v>977</v>
      </c>
      <c r="D9" s="245"/>
      <c r="E9" s="239" t="s">
        <v>915</v>
      </c>
      <c r="F9" s="239">
        <v>1</v>
      </c>
      <c r="G9" s="246"/>
      <c r="H9" s="244">
        <f>F9*G9</f>
        <v>0</v>
      </c>
    </row>
    <row r="10" spans="1:8" s="298" customFormat="1" ht="12.75">
      <c r="A10" s="238">
        <v>9</v>
      </c>
      <c r="B10" s="411"/>
      <c r="C10" s="249" t="s">
        <v>978</v>
      </c>
      <c r="D10" s="245"/>
      <c r="E10" s="239" t="s">
        <v>915</v>
      </c>
      <c r="F10" s="239">
        <v>1</v>
      </c>
      <c r="G10" s="246"/>
      <c r="H10" s="244">
        <f>F10*G10</f>
        <v>0</v>
      </c>
    </row>
    <row r="11" spans="1:8" s="298" customFormat="1" ht="12.75">
      <c r="A11" s="238">
        <v>10</v>
      </c>
      <c r="B11" s="411"/>
      <c r="C11" s="240" t="s">
        <v>979</v>
      </c>
      <c r="D11" s="245"/>
      <c r="E11" s="245" t="s">
        <v>915</v>
      </c>
      <c r="F11" s="245">
        <v>3</v>
      </c>
      <c r="G11" s="246"/>
      <c r="H11" s="244">
        <f>F11*G11</f>
        <v>0</v>
      </c>
    </row>
    <row r="12" spans="1:8">
      <c r="A12" s="238">
        <v>11</v>
      </c>
      <c r="B12" s="411"/>
      <c r="C12" s="240" t="s">
        <v>980</v>
      </c>
      <c r="D12" s="245"/>
      <c r="E12" s="245" t="s">
        <v>801</v>
      </c>
      <c r="F12" s="245">
        <v>1</v>
      </c>
      <c r="G12" s="246"/>
      <c r="H12" s="244">
        <f t="shared" ref="H12:H53" si="1">F12*G12</f>
        <v>0</v>
      </c>
    </row>
    <row r="13" spans="1:8">
      <c r="A13" s="238">
        <v>12</v>
      </c>
      <c r="B13" s="411"/>
      <c r="C13" s="240" t="s">
        <v>981</v>
      </c>
      <c r="D13" s="245"/>
      <c r="E13" s="245" t="s">
        <v>801</v>
      </c>
      <c r="F13" s="245">
        <v>1</v>
      </c>
      <c r="G13" s="246"/>
      <c r="H13" s="244">
        <f t="shared" si="1"/>
        <v>0</v>
      </c>
    </row>
    <row r="14" spans="1:8" s="298" customFormat="1" ht="12.75">
      <c r="A14" s="238">
        <v>13</v>
      </c>
      <c r="B14" s="411"/>
      <c r="C14" s="249" t="s">
        <v>982</v>
      </c>
      <c r="D14" s="297"/>
      <c r="E14" s="239" t="s">
        <v>801</v>
      </c>
      <c r="F14" s="239">
        <v>1</v>
      </c>
      <c r="G14" s="250"/>
      <c r="H14" s="251">
        <f t="shared" si="1"/>
        <v>0</v>
      </c>
    </row>
    <row r="15" spans="1:8" s="298" customFormat="1" ht="22.5">
      <c r="A15" s="238">
        <v>14</v>
      </c>
      <c r="B15" s="411"/>
      <c r="C15" s="240" t="s">
        <v>983</v>
      </c>
      <c r="D15" s="245"/>
      <c r="E15" s="245" t="s">
        <v>801</v>
      </c>
      <c r="F15" s="245">
        <v>1</v>
      </c>
      <c r="G15" s="246"/>
      <c r="H15" s="244">
        <f t="shared" si="1"/>
        <v>0</v>
      </c>
    </row>
    <row r="16" spans="1:8" s="298" customFormat="1" ht="12.75">
      <c r="A16" s="238">
        <v>15</v>
      </c>
      <c r="B16" s="411"/>
      <c r="C16" s="240" t="s">
        <v>984</v>
      </c>
      <c r="D16" s="245"/>
      <c r="E16" s="245" t="s">
        <v>801</v>
      </c>
      <c r="F16" s="245">
        <v>2</v>
      </c>
      <c r="G16" s="246"/>
      <c r="H16" s="244">
        <f t="shared" si="1"/>
        <v>0</v>
      </c>
    </row>
    <row r="17" spans="1:8" s="298" customFormat="1" ht="12.75">
      <c r="A17" s="238">
        <v>16</v>
      </c>
      <c r="B17" s="411"/>
      <c r="C17" s="240" t="s">
        <v>985</v>
      </c>
      <c r="D17" s="245"/>
      <c r="E17" s="245" t="s">
        <v>801</v>
      </c>
      <c r="F17" s="245">
        <v>12</v>
      </c>
      <c r="G17" s="246"/>
      <c r="H17" s="244">
        <f t="shared" si="1"/>
        <v>0</v>
      </c>
    </row>
    <row r="18" spans="1:8" s="298" customFormat="1" ht="12.75">
      <c r="A18" s="238">
        <v>17</v>
      </c>
      <c r="B18" s="411"/>
      <c r="C18" s="249" t="s">
        <v>986</v>
      </c>
      <c r="D18" s="239"/>
      <c r="E18" s="239" t="s">
        <v>801</v>
      </c>
      <c r="F18" s="239">
        <v>1</v>
      </c>
      <c r="G18" s="250"/>
      <c r="H18" s="251">
        <f t="shared" si="1"/>
        <v>0</v>
      </c>
    </row>
    <row r="19" spans="1:8" s="298" customFormat="1" ht="12.75">
      <c r="A19" s="238">
        <v>18</v>
      </c>
      <c r="B19" s="411"/>
      <c r="C19" s="249" t="s">
        <v>987</v>
      </c>
      <c r="D19" s="239"/>
      <c r="E19" s="239" t="s">
        <v>801</v>
      </c>
      <c r="F19" s="239">
        <v>1</v>
      </c>
      <c r="G19" s="250"/>
      <c r="H19" s="251">
        <f t="shared" si="1"/>
        <v>0</v>
      </c>
    </row>
    <row r="20" spans="1:8" s="298" customFormat="1" ht="22.5">
      <c r="A20" s="238">
        <v>19</v>
      </c>
      <c r="B20" s="411"/>
      <c r="C20" s="249" t="s">
        <v>988</v>
      </c>
      <c r="D20" s="239"/>
      <c r="E20" s="239" t="s">
        <v>801</v>
      </c>
      <c r="F20" s="239">
        <v>1</v>
      </c>
      <c r="G20" s="250"/>
      <c r="H20" s="251">
        <f t="shared" si="1"/>
        <v>0</v>
      </c>
    </row>
    <row r="21" spans="1:8" s="298" customFormat="1" ht="22.5">
      <c r="A21" s="238">
        <v>20</v>
      </c>
      <c r="B21" s="411"/>
      <c r="C21" s="249" t="s">
        <v>989</v>
      </c>
      <c r="D21" s="239"/>
      <c r="E21" s="239" t="s">
        <v>801</v>
      </c>
      <c r="F21" s="239">
        <v>2</v>
      </c>
      <c r="G21" s="246"/>
      <c r="H21" s="244">
        <f t="shared" si="1"/>
        <v>0</v>
      </c>
    </row>
    <row r="22" spans="1:8" s="298" customFormat="1" ht="12.75">
      <c r="A22" s="238">
        <v>21</v>
      </c>
      <c r="B22" s="411"/>
      <c r="C22" s="249" t="s">
        <v>990</v>
      </c>
      <c r="D22" s="239"/>
      <c r="E22" s="239" t="s">
        <v>801</v>
      </c>
      <c r="F22" s="239">
        <v>1</v>
      </c>
      <c r="G22" s="250"/>
      <c r="H22" s="251">
        <f t="shared" si="1"/>
        <v>0</v>
      </c>
    </row>
    <row r="23" spans="1:8" s="298" customFormat="1" ht="12.75">
      <c r="A23" s="238">
        <v>22</v>
      </c>
      <c r="B23" s="411"/>
      <c r="C23" s="249" t="s">
        <v>991</v>
      </c>
      <c r="D23" s="239"/>
      <c r="E23" s="239" t="s">
        <v>801</v>
      </c>
      <c r="F23" s="239">
        <v>2</v>
      </c>
      <c r="G23" s="250"/>
      <c r="H23" s="251">
        <f t="shared" si="1"/>
        <v>0</v>
      </c>
    </row>
    <row r="24" spans="1:8" s="298" customFormat="1" ht="12.75">
      <c r="A24" s="238">
        <v>23</v>
      </c>
      <c r="B24" s="411"/>
      <c r="C24" s="249" t="s">
        <v>992</v>
      </c>
      <c r="D24" s="239"/>
      <c r="E24" s="239" t="s">
        <v>801</v>
      </c>
      <c r="F24" s="239">
        <v>1</v>
      </c>
      <c r="G24" s="250"/>
      <c r="H24" s="251">
        <f t="shared" si="1"/>
        <v>0</v>
      </c>
    </row>
    <row r="25" spans="1:8" ht="22.5">
      <c r="A25" s="238">
        <v>24</v>
      </c>
      <c r="B25" s="411"/>
      <c r="C25" s="240" t="s">
        <v>993</v>
      </c>
      <c r="D25" s="245"/>
      <c r="E25" s="245" t="s">
        <v>801</v>
      </c>
      <c r="F25" s="245">
        <v>4</v>
      </c>
      <c r="G25" s="246"/>
      <c r="H25" s="244">
        <f t="shared" si="1"/>
        <v>0</v>
      </c>
    </row>
    <row r="26" spans="1:8">
      <c r="A26" s="238">
        <v>25</v>
      </c>
      <c r="B26" s="411"/>
      <c r="C26" s="240" t="s">
        <v>994</v>
      </c>
      <c r="D26" s="245"/>
      <c r="E26" s="245" t="s">
        <v>801</v>
      </c>
      <c r="F26" s="245">
        <v>4</v>
      </c>
      <c r="G26" s="246"/>
      <c r="H26" s="244">
        <f t="shared" si="1"/>
        <v>0</v>
      </c>
    </row>
    <row r="27" spans="1:8">
      <c r="A27" s="238">
        <v>26</v>
      </c>
      <c r="B27" s="411"/>
      <c r="C27" s="240" t="s">
        <v>994</v>
      </c>
      <c r="D27" s="245"/>
      <c r="E27" s="245" t="s">
        <v>801</v>
      </c>
      <c r="F27" s="245">
        <v>4</v>
      </c>
      <c r="G27" s="246"/>
      <c r="H27" s="244">
        <f t="shared" si="1"/>
        <v>0</v>
      </c>
    </row>
    <row r="28" spans="1:8" s="298" customFormat="1" ht="22.5">
      <c r="A28" s="238">
        <v>27</v>
      </c>
      <c r="B28" s="411"/>
      <c r="C28" s="249" t="s">
        <v>995</v>
      </c>
      <c r="D28" s="239"/>
      <c r="E28" s="239" t="s">
        <v>801</v>
      </c>
      <c r="F28" s="239">
        <v>1</v>
      </c>
      <c r="G28" s="250"/>
      <c r="H28" s="251">
        <f t="shared" si="1"/>
        <v>0</v>
      </c>
    </row>
    <row r="29" spans="1:8" s="298" customFormat="1" ht="22.5">
      <c r="A29" s="238">
        <v>28</v>
      </c>
      <c r="B29" s="411"/>
      <c r="C29" s="249" t="s">
        <v>996</v>
      </c>
      <c r="D29" s="239"/>
      <c r="E29" s="239" t="s">
        <v>801</v>
      </c>
      <c r="F29" s="239">
        <v>4</v>
      </c>
      <c r="G29" s="246"/>
      <c r="H29" s="244">
        <f t="shared" si="1"/>
        <v>0</v>
      </c>
    </row>
    <row r="30" spans="1:8" s="298" customFormat="1" ht="22.5">
      <c r="A30" s="238">
        <v>29</v>
      </c>
      <c r="B30" s="411"/>
      <c r="C30" s="249" t="s">
        <v>997</v>
      </c>
      <c r="D30" s="239"/>
      <c r="E30" s="239" t="s">
        <v>801</v>
      </c>
      <c r="F30" s="239">
        <v>4</v>
      </c>
      <c r="G30" s="250"/>
      <c r="H30" s="251">
        <f t="shared" si="1"/>
        <v>0</v>
      </c>
    </row>
    <row r="31" spans="1:8" s="298" customFormat="1" ht="12.75">
      <c r="A31" s="238">
        <v>30</v>
      </c>
      <c r="B31" s="411"/>
      <c r="C31" s="249" t="s">
        <v>998</v>
      </c>
      <c r="D31" s="239"/>
      <c r="E31" s="239" t="s">
        <v>801</v>
      </c>
      <c r="F31" s="239">
        <v>2</v>
      </c>
      <c r="G31" s="250"/>
      <c r="H31" s="251">
        <f t="shared" si="1"/>
        <v>0</v>
      </c>
    </row>
    <row r="32" spans="1:8">
      <c r="A32" s="238">
        <v>31</v>
      </c>
      <c r="B32" s="411"/>
      <c r="C32" s="249" t="s">
        <v>999</v>
      </c>
      <c r="D32" s="239"/>
      <c r="E32" s="239" t="s">
        <v>801</v>
      </c>
      <c r="F32" s="239">
        <v>1</v>
      </c>
      <c r="G32" s="250"/>
      <c r="H32" s="251">
        <f t="shared" si="1"/>
        <v>0</v>
      </c>
    </row>
    <row r="33" spans="1:8">
      <c r="A33" s="238">
        <v>32</v>
      </c>
      <c r="B33" s="411"/>
      <c r="C33" s="240" t="s">
        <v>1000</v>
      </c>
      <c r="D33" s="245"/>
      <c r="E33" s="245" t="s">
        <v>801</v>
      </c>
      <c r="F33" s="245">
        <v>2</v>
      </c>
      <c r="G33" s="243"/>
      <c r="H33" s="244">
        <f t="shared" si="1"/>
        <v>0</v>
      </c>
    </row>
    <row r="34" spans="1:8" s="298" customFormat="1" ht="22.5">
      <c r="A34" s="238">
        <v>33</v>
      </c>
      <c r="B34" s="411"/>
      <c r="C34" s="240" t="s">
        <v>1001</v>
      </c>
      <c r="D34" s="283"/>
      <c r="E34" s="245" t="s">
        <v>801</v>
      </c>
      <c r="F34" s="245">
        <v>4</v>
      </c>
      <c r="G34" s="246"/>
      <c r="H34" s="244">
        <f t="shared" si="1"/>
        <v>0</v>
      </c>
    </row>
    <row r="35" spans="1:8">
      <c r="A35" s="238">
        <v>34</v>
      </c>
      <c r="B35" s="411"/>
      <c r="C35" s="247" t="s">
        <v>1002</v>
      </c>
      <c r="D35" s="245"/>
      <c r="E35" s="242" t="s">
        <v>801</v>
      </c>
      <c r="F35" s="242">
        <v>3</v>
      </c>
      <c r="G35" s="246"/>
      <c r="H35" s="244">
        <f t="shared" si="1"/>
        <v>0</v>
      </c>
    </row>
    <row r="36" spans="1:8">
      <c r="A36" s="238">
        <v>35</v>
      </c>
      <c r="B36" s="411"/>
      <c r="C36" s="247" t="s">
        <v>1003</v>
      </c>
      <c r="D36" s="245"/>
      <c r="E36" s="242" t="s">
        <v>801</v>
      </c>
      <c r="F36" s="242">
        <v>9</v>
      </c>
      <c r="G36" s="246"/>
      <c r="H36" s="244">
        <f t="shared" si="1"/>
        <v>0</v>
      </c>
    </row>
    <row r="37" spans="1:8">
      <c r="A37" s="238">
        <v>36</v>
      </c>
      <c r="B37" s="411"/>
      <c r="C37" s="247" t="s">
        <v>917</v>
      </c>
      <c r="D37" s="245"/>
      <c r="E37" s="242" t="s">
        <v>801</v>
      </c>
      <c r="F37" s="242">
        <v>8</v>
      </c>
      <c r="G37" s="246"/>
      <c r="H37" s="244">
        <f t="shared" si="1"/>
        <v>0</v>
      </c>
    </row>
    <row r="38" spans="1:8">
      <c r="A38" s="238">
        <v>37</v>
      </c>
      <c r="B38" s="411"/>
      <c r="C38" s="247" t="s">
        <v>918</v>
      </c>
      <c r="D38" s="245"/>
      <c r="E38" s="242" t="s">
        <v>801</v>
      </c>
      <c r="F38" s="242">
        <v>10</v>
      </c>
      <c r="G38" s="246"/>
      <c r="H38" s="244">
        <f t="shared" si="1"/>
        <v>0</v>
      </c>
    </row>
    <row r="39" spans="1:8">
      <c r="A39" s="238">
        <v>38</v>
      </c>
      <c r="B39" s="411"/>
      <c r="C39" s="247" t="s">
        <v>919</v>
      </c>
      <c r="D39" s="245"/>
      <c r="E39" s="242" t="s">
        <v>801</v>
      </c>
      <c r="F39" s="242">
        <v>1</v>
      </c>
      <c r="G39" s="246"/>
      <c r="H39" s="244">
        <f t="shared" si="1"/>
        <v>0</v>
      </c>
    </row>
    <row r="40" spans="1:8">
      <c r="A40" s="238">
        <v>39</v>
      </c>
      <c r="B40" s="411"/>
      <c r="C40" s="247" t="s">
        <v>920</v>
      </c>
      <c r="D40" s="245"/>
      <c r="E40" s="242" t="s">
        <v>801</v>
      </c>
      <c r="F40" s="242">
        <v>1</v>
      </c>
      <c r="G40" s="246"/>
      <c r="H40" s="244">
        <f t="shared" si="1"/>
        <v>0</v>
      </c>
    </row>
    <row r="41" spans="1:8">
      <c r="A41" s="238">
        <v>40</v>
      </c>
      <c r="B41" s="411"/>
      <c r="C41" s="247" t="s">
        <v>1004</v>
      </c>
      <c r="D41" s="245"/>
      <c r="E41" s="242" t="s">
        <v>801</v>
      </c>
      <c r="F41" s="242">
        <v>4</v>
      </c>
      <c r="G41" s="246"/>
      <c r="H41" s="244">
        <f t="shared" si="1"/>
        <v>0</v>
      </c>
    </row>
    <row r="42" spans="1:8">
      <c r="A42" s="238">
        <v>41</v>
      </c>
      <c r="B42" s="411"/>
      <c r="C42" s="247" t="s">
        <v>1005</v>
      </c>
      <c r="D42" s="245"/>
      <c r="E42" s="242" t="s">
        <v>801</v>
      </c>
      <c r="F42" s="242">
        <v>2</v>
      </c>
      <c r="G42" s="246"/>
      <c r="H42" s="244">
        <f t="shared" si="1"/>
        <v>0</v>
      </c>
    </row>
    <row r="43" spans="1:8">
      <c r="A43" s="238">
        <v>42</v>
      </c>
      <c r="B43" s="411"/>
      <c r="C43" s="247" t="s">
        <v>921</v>
      </c>
      <c r="D43" s="245"/>
      <c r="E43" s="242" t="s">
        <v>801</v>
      </c>
      <c r="F43" s="242">
        <v>2</v>
      </c>
      <c r="G43" s="246"/>
      <c r="H43" s="244">
        <f t="shared" si="1"/>
        <v>0</v>
      </c>
    </row>
    <row r="44" spans="1:8">
      <c r="A44" s="238">
        <v>43</v>
      </c>
      <c r="B44" s="411"/>
      <c r="C44" s="247" t="s">
        <v>922</v>
      </c>
      <c r="D44" s="245"/>
      <c r="E44" s="242" t="s">
        <v>801</v>
      </c>
      <c r="F44" s="242">
        <v>4</v>
      </c>
      <c r="G44" s="246"/>
      <c r="H44" s="244">
        <f t="shared" si="1"/>
        <v>0</v>
      </c>
    </row>
    <row r="45" spans="1:8">
      <c r="A45" s="238">
        <v>44</v>
      </c>
      <c r="B45" s="411"/>
      <c r="C45" s="247" t="s">
        <v>1006</v>
      </c>
      <c r="D45" s="245"/>
      <c r="E45" s="242" t="s">
        <v>801</v>
      </c>
      <c r="F45" s="242">
        <v>1</v>
      </c>
      <c r="G45" s="246"/>
      <c r="H45" s="244">
        <f t="shared" si="1"/>
        <v>0</v>
      </c>
    </row>
    <row r="46" spans="1:8">
      <c r="A46" s="238">
        <v>45</v>
      </c>
      <c r="B46" s="411"/>
      <c r="C46" s="240" t="s">
        <v>1007</v>
      </c>
      <c r="D46" s="245"/>
      <c r="E46" s="245" t="s">
        <v>801</v>
      </c>
      <c r="F46" s="245">
        <v>240</v>
      </c>
      <c r="G46" s="246"/>
      <c r="H46" s="244">
        <f t="shared" si="1"/>
        <v>0</v>
      </c>
    </row>
    <row r="47" spans="1:8">
      <c r="A47" s="238">
        <v>46</v>
      </c>
      <c r="B47" s="411"/>
      <c r="C47" s="240" t="s">
        <v>925</v>
      </c>
      <c r="D47" s="245"/>
      <c r="E47" s="245" t="s">
        <v>801</v>
      </c>
      <c r="F47" s="245">
        <v>160</v>
      </c>
      <c r="G47" s="246"/>
      <c r="H47" s="244">
        <f t="shared" si="1"/>
        <v>0</v>
      </c>
    </row>
    <row r="48" spans="1:8">
      <c r="A48" s="238">
        <v>47</v>
      </c>
      <c r="B48" s="411"/>
      <c r="C48" s="249" t="s">
        <v>1008</v>
      </c>
      <c r="D48" s="239"/>
      <c r="E48" s="239" t="s">
        <v>801</v>
      </c>
      <c r="F48" s="239">
        <v>5</v>
      </c>
      <c r="G48" s="250"/>
      <c r="H48" s="251">
        <f t="shared" si="1"/>
        <v>0</v>
      </c>
    </row>
    <row r="49" spans="1:8">
      <c r="A49" s="238">
        <v>48</v>
      </c>
      <c r="B49" s="411"/>
      <c r="C49" s="240" t="s">
        <v>927</v>
      </c>
      <c r="D49" s="245"/>
      <c r="E49" s="245" t="s">
        <v>801</v>
      </c>
      <c r="F49" s="245">
        <v>54</v>
      </c>
      <c r="G49" s="246"/>
      <c r="H49" s="244">
        <f t="shared" si="1"/>
        <v>0</v>
      </c>
    </row>
    <row r="50" spans="1:8">
      <c r="A50" s="238">
        <v>49</v>
      </c>
      <c r="B50" s="411"/>
      <c r="C50" s="240" t="s">
        <v>928</v>
      </c>
      <c r="D50" s="245"/>
      <c r="E50" s="242" t="s">
        <v>801</v>
      </c>
      <c r="F50" s="242">
        <v>18</v>
      </c>
      <c r="G50" s="246"/>
      <c r="H50" s="244">
        <f t="shared" si="1"/>
        <v>0</v>
      </c>
    </row>
    <row r="51" spans="1:8">
      <c r="A51" s="238">
        <v>50</v>
      </c>
      <c r="B51" s="411"/>
      <c r="C51" s="240" t="s">
        <v>1009</v>
      </c>
      <c r="D51" s="245"/>
      <c r="E51" s="242" t="s">
        <v>801</v>
      </c>
      <c r="F51" s="242">
        <v>2</v>
      </c>
      <c r="G51" s="246"/>
      <c r="H51" s="244">
        <f t="shared" si="1"/>
        <v>0</v>
      </c>
    </row>
    <row r="52" spans="1:8" ht="12" thickBot="1">
      <c r="A52" s="252">
        <v>51</v>
      </c>
      <c r="B52" s="412"/>
      <c r="C52" s="274" t="s">
        <v>1010</v>
      </c>
      <c r="D52" s="254"/>
      <c r="E52" s="255" t="s">
        <v>915</v>
      </c>
      <c r="F52" s="255">
        <v>1</v>
      </c>
      <c r="G52" s="256"/>
      <c r="H52" s="257">
        <f t="shared" si="1"/>
        <v>0</v>
      </c>
    </row>
    <row r="53" spans="1:8" s="298" customFormat="1" ht="12.75">
      <c r="A53" s="232">
        <v>52</v>
      </c>
      <c r="B53" s="233" t="s">
        <v>1011</v>
      </c>
      <c r="C53" s="299" t="s">
        <v>1012</v>
      </c>
      <c r="D53" s="233"/>
      <c r="E53" s="233" t="s">
        <v>801</v>
      </c>
      <c r="F53" s="233">
        <v>1</v>
      </c>
      <c r="G53" s="300"/>
      <c r="H53" s="301">
        <f t="shared" si="1"/>
        <v>0</v>
      </c>
    </row>
    <row r="54" spans="1:8" s="262" customFormat="1" ht="22.5">
      <c r="A54" s="238">
        <v>53</v>
      </c>
      <c r="B54" s="422" t="s">
        <v>1013</v>
      </c>
      <c r="C54" s="249" t="s">
        <v>1014</v>
      </c>
      <c r="D54" s="239"/>
      <c r="E54" s="239" t="s">
        <v>915</v>
      </c>
      <c r="F54" s="239">
        <v>6</v>
      </c>
      <c r="G54" s="250"/>
      <c r="H54" s="251">
        <f>F54*G54</f>
        <v>0</v>
      </c>
    </row>
    <row r="55" spans="1:8" s="262" customFormat="1" ht="12">
      <c r="A55" s="238">
        <v>54</v>
      </c>
      <c r="B55" s="423"/>
      <c r="C55" s="249" t="s">
        <v>1015</v>
      </c>
      <c r="D55" s="239"/>
      <c r="E55" s="239" t="s">
        <v>801</v>
      </c>
      <c r="F55" s="239">
        <v>6</v>
      </c>
      <c r="G55" s="250"/>
      <c r="H55" s="251">
        <f>F55*G55</f>
        <v>0</v>
      </c>
    </row>
    <row r="56" spans="1:8" s="262" customFormat="1" ht="12">
      <c r="A56" s="238">
        <v>55</v>
      </c>
      <c r="B56" s="245" t="s">
        <v>1016</v>
      </c>
      <c r="C56" s="303" t="s">
        <v>1017</v>
      </c>
      <c r="D56" s="304"/>
      <c r="E56" s="270" t="s">
        <v>801</v>
      </c>
      <c r="F56" s="270">
        <v>6</v>
      </c>
      <c r="G56" s="272"/>
      <c r="H56" s="273">
        <f t="shared" ref="H56:H99" si="2">F56*G56</f>
        <v>0</v>
      </c>
    </row>
    <row r="57" spans="1:8">
      <c r="A57" s="238">
        <v>56</v>
      </c>
      <c r="B57" s="239" t="s">
        <v>1018</v>
      </c>
      <c r="C57" s="249" t="s">
        <v>1019</v>
      </c>
      <c r="D57" s="305"/>
      <c r="E57" s="245" t="s">
        <v>801</v>
      </c>
      <c r="F57" s="245">
        <v>3</v>
      </c>
      <c r="G57" s="243"/>
      <c r="H57" s="244">
        <f t="shared" si="2"/>
        <v>0</v>
      </c>
    </row>
    <row r="58" spans="1:8" s="298" customFormat="1" ht="12.75">
      <c r="A58" s="238">
        <v>57</v>
      </c>
      <c r="B58" s="263" t="s">
        <v>1020</v>
      </c>
      <c r="C58" s="279" t="s">
        <v>1021</v>
      </c>
      <c r="D58" s="239"/>
      <c r="E58" s="280" t="s">
        <v>801</v>
      </c>
      <c r="F58" s="280">
        <v>1</v>
      </c>
      <c r="G58" s="250"/>
      <c r="H58" s="251">
        <f t="shared" si="2"/>
        <v>0</v>
      </c>
    </row>
    <row r="59" spans="1:8" s="298" customFormat="1" ht="12.75">
      <c r="A59" s="238">
        <v>58</v>
      </c>
      <c r="B59" s="263" t="s">
        <v>1020</v>
      </c>
      <c r="C59" s="279" t="s">
        <v>1022</v>
      </c>
      <c r="D59" s="239"/>
      <c r="E59" s="280" t="s">
        <v>801</v>
      </c>
      <c r="F59" s="280">
        <v>1</v>
      </c>
      <c r="G59" s="250"/>
      <c r="H59" s="251">
        <f t="shared" si="2"/>
        <v>0</v>
      </c>
    </row>
    <row r="60" spans="1:8" s="298" customFormat="1" ht="22.5">
      <c r="A60" s="238">
        <v>59</v>
      </c>
      <c r="B60" s="411" t="s">
        <v>1023</v>
      </c>
      <c r="C60" s="279" t="s">
        <v>1024</v>
      </c>
      <c r="D60" s="239"/>
      <c r="E60" s="280" t="s">
        <v>801</v>
      </c>
      <c r="F60" s="280">
        <v>1</v>
      </c>
      <c r="G60" s="250"/>
      <c r="H60" s="251">
        <f t="shared" si="2"/>
        <v>0</v>
      </c>
    </row>
    <row r="61" spans="1:8" s="298" customFormat="1" ht="12.75">
      <c r="A61" s="238">
        <v>60</v>
      </c>
      <c r="B61" s="411"/>
      <c r="C61" s="279" t="s">
        <v>1025</v>
      </c>
      <c r="D61" s="239"/>
      <c r="E61" s="280" t="s">
        <v>801</v>
      </c>
      <c r="F61" s="280">
        <v>1</v>
      </c>
      <c r="G61" s="250"/>
      <c r="H61" s="251">
        <f t="shared" si="2"/>
        <v>0</v>
      </c>
    </row>
    <row r="62" spans="1:8" ht="12" thickBot="1">
      <c r="A62" s="252">
        <v>61</v>
      </c>
      <c r="B62" s="253" t="s">
        <v>1026</v>
      </c>
      <c r="C62" s="306" t="s">
        <v>1027</v>
      </c>
      <c r="D62" s="253"/>
      <c r="E62" s="307" t="s">
        <v>801</v>
      </c>
      <c r="F62" s="307">
        <v>2</v>
      </c>
      <c r="G62" s="308"/>
      <c r="H62" s="309">
        <f t="shared" si="2"/>
        <v>0</v>
      </c>
    </row>
    <row r="63" spans="1:8">
      <c r="A63" s="232">
        <v>62</v>
      </c>
      <c r="B63" s="413" t="s">
        <v>938</v>
      </c>
      <c r="C63" s="310" t="s">
        <v>1028</v>
      </c>
      <c r="D63" s="235"/>
      <c r="E63" s="311" t="s">
        <v>244</v>
      </c>
      <c r="F63" s="235">
        <v>40</v>
      </c>
      <c r="G63" s="236"/>
      <c r="H63" s="301">
        <f t="shared" si="2"/>
        <v>0</v>
      </c>
    </row>
    <row r="64" spans="1:8">
      <c r="A64" s="238">
        <v>63</v>
      </c>
      <c r="B64" s="414"/>
      <c r="C64" s="247" t="s">
        <v>1029</v>
      </c>
      <c r="D64" s="245"/>
      <c r="E64" s="280" t="s">
        <v>244</v>
      </c>
      <c r="F64" s="245">
        <v>210</v>
      </c>
      <c r="G64" s="246"/>
      <c r="H64" s="251">
        <f t="shared" si="2"/>
        <v>0</v>
      </c>
    </row>
    <row r="65" spans="1:8">
      <c r="A65" s="238">
        <v>64</v>
      </c>
      <c r="B65" s="414"/>
      <c r="C65" s="312" t="s">
        <v>1030</v>
      </c>
      <c r="D65" s="245"/>
      <c r="E65" s="245" t="s">
        <v>244</v>
      </c>
      <c r="F65" s="313">
        <v>280</v>
      </c>
      <c r="G65" s="246"/>
      <c r="H65" s="244">
        <f t="shared" si="2"/>
        <v>0</v>
      </c>
    </row>
    <row r="66" spans="1:8">
      <c r="A66" s="238">
        <v>65</v>
      </c>
      <c r="B66" s="414"/>
      <c r="C66" s="247" t="s">
        <v>1031</v>
      </c>
      <c r="D66" s="245"/>
      <c r="E66" s="280" t="s">
        <v>244</v>
      </c>
      <c r="F66" s="245">
        <v>160</v>
      </c>
      <c r="G66" s="246"/>
      <c r="H66" s="251">
        <f t="shared" si="2"/>
        <v>0</v>
      </c>
    </row>
    <row r="67" spans="1:8">
      <c r="A67" s="238">
        <v>66</v>
      </c>
      <c r="B67" s="414"/>
      <c r="C67" s="247" t="s">
        <v>1032</v>
      </c>
      <c r="D67" s="245"/>
      <c r="E67" s="280" t="s">
        <v>244</v>
      </c>
      <c r="F67" s="245">
        <v>50</v>
      </c>
      <c r="G67" s="246"/>
      <c r="H67" s="251">
        <f t="shared" si="2"/>
        <v>0</v>
      </c>
    </row>
    <row r="68" spans="1:8">
      <c r="A68" s="238">
        <v>67</v>
      </c>
      <c r="B68" s="414"/>
      <c r="C68" s="247" t="s">
        <v>1033</v>
      </c>
      <c r="D68" s="245"/>
      <c r="E68" s="280" t="s">
        <v>244</v>
      </c>
      <c r="F68" s="245">
        <v>15</v>
      </c>
      <c r="G68" s="246"/>
      <c r="H68" s="251">
        <f t="shared" si="2"/>
        <v>0</v>
      </c>
    </row>
    <row r="69" spans="1:8">
      <c r="A69" s="238">
        <v>68</v>
      </c>
      <c r="B69" s="414"/>
      <c r="C69" s="247" t="s">
        <v>1034</v>
      </c>
      <c r="D69" s="245"/>
      <c r="E69" s="280" t="s">
        <v>244</v>
      </c>
      <c r="F69" s="245">
        <v>280</v>
      </c>
      <c r="G69" s="246"/>
      <c r="H69" s="251">
        <f t="shared" si="2"/>
        <v>0</v>
      </c>
    </row>
    <row r="70" spans="1:8">
      <c r="A70" s="238">
        <v>69</v>
      </c>
      <c r="B70" s="414"/>
      <c r="C70" s="247" t="s">
        <v>1035</v>
      </c>
      <c r="D70" s="245"/>
      <c r="E70" s="245" t="s">
        <v>244</v>
      </c>
      <c r="F70" s="313">
        <v>180</v>
      </c>
      <c r="G70" s="246"/>
      <c r="H70" s="244">
        <f t="shared" si="2"/>
        <v>0</v>
      </c>
    </row>
    <row r="71" spans="1:8">
      <c r="A71" s="238">
        <v>70</v>
      </c>
      <c r="B71" s="414"/>
      <c r="C71" s="247" t="s">
        <v>1036</v>
      </c>
      <c r="D71" s="245"/>
      <c r="E71" s="280" t="s">
        <v>244</v>
      </c>
      <c r="F71" s="245">
        <v>45</v>
      </c>
      <c r="G71" s="246"/>
      <c r="H71" s="251">
        <f t="shared" si="2"/>
        <v>0</v>
      </c>
    </row>
    <row r="72" spans="1:8">
      <c r="A72" s="238">
        <v>71</v>
      </c>
      <c r="B72" s="414"/>
      <c r="C72" s="312" t="s">
        <v>1037</v>
      </c>
      <c r="D72" s="245"/>
      <c r="E72" s="245" t="s">
        <v>244</v>
      </c>
      <c r="F72" s="313">
        <v>140</v>
      </c>
      <c r="G72" s="246"/>
      <c r="H72" s="244">
        <f t="shared" si="2"/>
        <v>0</v>
      </c>
    </row>
    <row r="73" spans="1:8">
      <c r="A73" s="238">
        <v>72</v>
      </c>
      <c r="B73" s="414"/>
      <c r="C73" s="247" t="s">
        <v>1038</v>
      </c>
      <c r="D73" s="245"/>
      <c r="E73" s="280" t="s">
        <v>244</v>
      </c>
      <c r="F73" s="245">
        <v>6</v>
      </c>
      <c r="G73" s="246"/>
      <c r="H73" s="251">
        <f t="shared" si="2"/>
        <v>0</v>
      </c>
    </row>
    <row r="74" spans="1:8">
      <c r="A74" s="238">
        <v>73</v>
      </c>
      <c r="B74" s="414"/>
      <c r="C74" s="247" t="s">
        <v>1039</v>
      </c>
      <c r="D74" s="245"/>
      <c r="E74" s="280" t="s">
        <v>244</v>
      </c>
      <c r="F74" s="245">
        <v>260</v>
      </c>
      <c r="G74" s="246"/>
      <c r="H74" s="251">
        <f t="shared" si="2"/>
        <v>0</v>
      </c>
    </row>
    <row r="75" spans="1:8">
      <c r="A75" s="238">
        <v>74</v>
      </c>
      <c r="B75" s="414"/>
      <c r="C75" s="247" t="s">
        <v>1040</v>
      </c>
      <c r="D75" s="245"/>
      <c r="E75" s="280" t="s">
        <v>244</v>
      </c>
      <c r="F75" s="245">
        <v>50</v>
      </c>
      <c r="G75" s="246"/>
      <c r="H75" s="251">
        <f t="shared" si="2"/>
        <v>0</v>
      </c>
    </row>
    <row r="76" spans="1:8">
      <c r="A76" s="238">
        <v>75</v>
      </c>
      <c r="B76" s="414"/>
      <c r="C76" s="247" t="s">
        <v>1041</v>
      </c>
      <c r="D76" s="245"/>
      <c r="E76" s="280" t="s">
        <v>244</v>
      </c>
      <c r="F76" s="245">
        <v>120</v>
      </c>
      <c r="G76" s="246"/>
      <c r="H76" s="251">
        <f t="shared" si="2"/>
        <v>0</v>
      </c>
    </row>
    <row r="77" spans="1:8">
      <c r="A77" s="238">
        <v>76</v>
      </c>
      <c r="B77" s="414"/>
      <c r="C77" s="247" t="s">
        <v>1042</v>
      </c>
      <c r="D77" s="245"/>
      <c r="E77" s="280" t="s">
        <v>244</v>
      </c>
      <c r="F77" s="245">
        <v>220</v>
      </c>
      <c r="G77" s="246"/>
      <c r="H77" s="251">
        <f t="shared" si="2"/>
        <v>0</v>
      </c>
    </row>
    <row r="78" spans="1:8">
      <c r="A78" s="238">
        <v>77</v>
      </c>
      <c r="B78" s="414"/>
      <c r="C78" s="247" t="s">
        <v>1043</v>
      </c>
      <c r="D78" s="245"/>
      <c r="E78" s="280" t="s">
        <v>244</v>
      </c>
      <c r="F78" s="245">
        <v>40</v>
      </c>
      <c r="G78" s="246"/>
      <c r="H78" s="251">
        <f t="shared" si="2"/>
        <v>0</v>
      </c>
    </row>
    <row r="79" spans="1:8">
      <c r="A79" s="238">
        <v>78</v>
      </c>
      <c r="B79" s="414"/>
      <c r="C79" s="240" t="s">
        <v>946</v>
      </c>
      <c r="D79" s="245"/>
      <c r="E79" s="245" t="s">
        <v>244</v>
      </c>
      <c r="F79" s="245">
        <v>60</v>
      </c>
      <c r="G79" s="246"/>
      <c r="H79" s="244">
        <f t="shared" si="2"/>
        <v>0</v>
      </c>
    </row>
    <row r="80" spans="1:8" ht="12" thickBot="1">
      <c r="A80" s="252">
        <v>79</v>
      </c>
      <c r="B80" s="415"/>
      <c r="C80" s="274" t="s">
        <v>947</v>
      </c>
      <c r="D80" s="255"/>
      <c r="E80" s="255" t="s">
        <v>244</v>
      </c>
      <c r="F80" s="255">
        <v>40</v>
      </c>
      <c r="G80" s="278"/>
      <c r="H80" s="257">
        <f t="shared" si="2"/>
        <v>0</v>
      </c>
    </row>
    <row r="81" spans="1:8">
      <c r="A81" s="232">
        <v>80</v>
      </c>
      <c r="B81" s="416" t="s">
        <v>948</v>
      </c>
      <c r="C81" s="234" t="s">
        <v>1044</v>
      </c>
      <c r="D81" s="235"/>
      <c r="E81" s="235" t="s">
        <v>801</v>
      </c>
      <c r="F81" s="235">
        <v>16</v>
      </c>
      <c r="G81" s="236"/>
      <c r="H81" s="237">
        <f t="shared" si="2"/>
        <v>0</v>
      </c>
    </row>
    <row r="82" spans="1:8">
      <c r="A82" s="238">
        <v>81</v>
      </c>
      <c r="B82" s="417"/>
      <c r="C82" s="279" t="s">
        <v>1045</v>
      </c>
      <c r="D82" s="239"/>
      <c r="E82" s="280" t="s">
        <v>244</v>
      </c>
      <c r="F82" s="280">
        <v>50</v>
      </c>
      <c r="G82" s="246"/>
      <c r="H82" s="244">
        <f t="shared" si="2"/>
        <v>0</v>
      </c>
    </row>
    <row r="83" spans="1:8">
      <c r="A83" s="238">
        <v>82</v>
      </c>
      <c r="B83" s="417"/>
      <c r="C83" s="279" t="s">
        <v>1046</v>
      </c>
      <c r="D83" s="239"/>
      <c r="E83" s="280" t="s">
        <v>244</v>
      </c>
      <c r="F83" s="280">
        <v>30</v>
      </c>
      <c r="G83" s="246"/>
      <c r="H83" s="244">
        <f t="shared" si="2"/>
        <v>0</v>
      </c>
    </row>
    <row r="84" spans="1:8">
      <c r="A84" s="238">
        <v>83</v>
      </c>
      <c r="B84" s="417"/>
      <c r="C84" s="279" t="s">
        <v>950</v>
      </c>
      <c r="D84" s="239"/>
      <c r="E84" s="280" t="s">
        <v>244</v>
      </c>
      <c r="F84" s="280">
        <v>50</v>
      </c>
      <c r="G84" s="246"/>
      <c r="H84" s="244">
        <f t="shared" si="2"/>
        <v>0</v>
      </c>
    </row>
    <row r="85" spans="1:8">
      <c r="A85" s="238">
        <v>84</v>
      </c>
      <c r="B85" s="417"/>
      <c r="C85" s="279" t="s">
        <v>951</v>
      </c>
      <c r="D85" s="239"/>
      <c r="E85" s="280" t="s">
        <v>244</v>
      </c>
      <c r="F85" s="280">
        <v>40</v>
      </c>
      <c r="G85" s="246"/>
      <c r="H85" s="244">
        <f t="shared" si="2"/>
        <v>0</v>
      </c>
    </row>
    <row r="86" spans="1:8">
      <c r="A86" s="238">
        <v>85</v>
      </c>
      <c r="B86" s="417"/>
      <c r="C86" s="279" t="s">
        <v>952</v>
      </c>
      <c r="D86" s="239"/>
      <c r="E86" s="280" t="s">
        <v>244</v>
      </c>
      <c r="F86" s="280">
        <v>40</v>
      </c>
      <c r="G86" s="246"/>
      <c r="H86" s="244">
        <f t="shared" si="2"/>
        <v>0</v>
      </c>
    </row>
    <row r="87" spans="1:8">
      <c r="A87" s="238">
        <v>86</v>
      </c>
      <c r="B87" s="417"/>
      <c r="C87" s="279" t="s">
        <v>953</v>
      </c>
      <c r="D87" s="239"/>
      <c r="E87" s="280" t="s">
        <v>244</v>
      </c>
      <c r="F87" s="280">
        <v>60</v>
      </c>
      <c r="G87" s="246"/>
      <c r="H87" s="244">
        <f t="shared" si="2"/>
        <v>0</v>
      </c>
    </row>
    <row r="88" spans="1:8">
      <c r="A88" s="238">
        <v>87</v>
      </c>
      <c r="B88" s="417"/>
      <c r="C88" s="240" t="s">
        <v>1047</v>
      </c>
      <c r="D88" s="281"/>
      <c r="E88" s="245" t="s">
        <v>801</v>
      </c>
      <c r="F88" s="245">
        <v>2</v>
      </c>
      <c r="G88" s="246"/>
      <c r="H88" s="244">
        <f t="shared" si="2"/>
        <v>0</v>
      </c>
    </row>
    <row r="89" spans="1:8" ht="12" thickBot="1">
      <c r="A89" s="252">
        <v>88</v>
      </c>
      <c r="B89" s="418"/>
      <c r="C89" s="274" t="s">
        <v>955</v>
      </c>
      <c r="D89" s="255"/>
      <c r="E89" s="255" t="s">
        <v>440</v>
      </c>
      <c r="F89" s="255">
        <v>1</v>
      </c>
      <c r="G89" s="278"/>
      <c r="H89" s="257">
        <f t="shared" si="2"/>
        <v>0</v>
      </c>
    </row>
    <row r="90" spans="1:8">
      <c r="A90" s="232">
        <v>89</v>
      </c>
      <c r="B90" s="419" t="s">
        <v>956</v>
      </c>
      <c r="C90" s="234" t="s">
        <v>957</v>
      </c>
      <c r="D90" s="235"/>
      <c r="E90" s="235" t="s">
        <v>440</v>
      </c>
      <c r="F90" s="235">
        <v>1</v>
      </c>
      <c r="G90" s="236"/>
      <c r="H90" s="237">
        <f t="shared" si="2"/>
        <v>0</v>
      </c>
    </row>
    <row r="91" spans="1:8">
      <c r="A91" s="238">
        <v>90</v>
      </c>
      <c r="B91" s="420"/>
      <c r="C91" s="240" t="s">
        <v>958</v>
      </c>
      <c r="D91" s="245"/>
      <c r="E91" s="245" t="s">
        <v>440</v>
      </c>
      <c r="F91" s="245">
        <v>1</v>
      </c>
      <c r="G91" s="246"/>
      <c r="H91" s="244">
        <f t="shared" si="2"/>
        <v>0</v>
      </c>
    </row>
    <row r="92" spans="1:8" ht="22.5">
      <c r="A92" s="238">
        <v>91</v>
      </c>
      <c r="B92" s="420"/>
      <c r="C92" s="240" t="s">
        <v>1048</v>
      </c>
      <c r="D92" s="245"/>
      <c r="E92" s="245" t="s">
        <v>440</v>
      </c>
      <c r="F92" s="245">
        <v>1</v>
      </c>
      <c r="G92" s="246"/>
      <c r="H92" s="244">
        <f t="shared" si="2"/>
        <v>0</v>
      </c>
    </row>
    <row r="93" spans="1:8">
      <c r="A93" s="238">
        <v>92</v>
      </c>
      <c r="B93" s="420"/>
      <c r="C93" s="240" t="s">
        <v>1049</v>
      </c>
      <c r="D93" s="247"/>
      <c r="E93" s="283" t="s">
        <v>440</v>
      </c>
      <c r="F93" s="245">
        <v>1</v>
      </c>
      <c r="G93" s="246"/>
      <c r="H93" s="244">
        <f t="shared" si="2"/>
        <v>0</v>
      </c>
    </row>
    <row r="94" spans="1:8">
      <c r="A94" s="238">
        <v>93</v>
      </c>
      <c r="B94" s="420"/>
      <c r="C94" s="240" t="s">
        <v>960</v>
      </c>
      <c r="D94" s="247"/>
      <c r="E94" s="245" t="s">
        <v>285</v>
      </c>
      <c r="F94" s="245">
        <v>12</v>
      </c>
      <c r="G94" s="246"/>
      <c r="H94" s="244">
        <f t="shared" si="2"/>
        <v>0</v>
      </c>
    </row>
    <row r="95" spans="1:8">
      <c r="A95" s="238">
        <v>94</v>
      </c>
      <c r="B95" s="420"/>
      <c r="C95" s="249" t="s">
        <v>961</v>
      </c>
      <c r="D95" s="284"/>
      <c r="E95" s="245" t="s">
        <v>962</v>
      </c>
      <c r="F95" s="245">
        <v>4</v>
      </c>
      <c r="G95" s="246"/>
      <c r="H95" s="244">
        <f t="shared" si="2"/>
        <v>0</v>
      </c>
    </row>
    <row r="96" spans="1:8">
      <c r="A96" s="238">
        <v>95</v>
      </c>
      <c r="B96" s="420"/>
      <c r="C96" s="249" t="s">
        <v>963</v>
      </c>
      <c r="D96" s="284"/>
      <c r="E96" s="245" t="s">
        <v>801</v>
      </c>
      <c r="F96" s="245">
        <v>4</v>
      </c>
      <c r="G96" s="246"/>
      <c r="H96" s="244">
        <f t="shared" si="2"/>
        <v>0</v>
      </c>
    </row>
    <row r="97" spans="1:8" ht="12" thickBot="1">
      <c r="A97" s="252">
        <v>96</v>
      </c>
      <c r="B97" s="421"/>
      <c r="C97" s="274" t="s">
        <v>964</v>
      </c>
      <c r="D97" s="255"/>
      <c r="E97" s="255" t="s">
        <v>440</v>
      </c>
      <c r="F97" s="255">
        <v>1</v>
      </c>
      <c r="G97" s="278"/>
      <c r="H97" s="257">
        <f t="shared" si="2"/>
        <v>0</v>
      </c>
    </row>
    <row r="98" spans="1:8">
      <c r="A98" s="232">
        <v>97</v>
      </c>
      <c r="B98" s="282" t="s">
        <v>1050</v>
      </c>
      <c r="C98" s="234" t="s">
        <v>966</v>
      </c>
      <c r="D98" s="235"/>
      <c r="E98" s="235" t="s">
        <v>967</v>
      </c>
      <c r="F98" s="235">
        <v>1</v>
      </c>
      <c r="G98" s="236"/>
      <c r="H98" s="237">
        <f t="shared" si="2"/>
        <v>0</v>
      </c>
    </row>
    <row r="99" spans="1:8" ht="12" thickBot="1">
      <c r="A99" s="252">
        <v>98</v>
      </c>
      <c r="B99" s="314"/>
      <c r="C99" s="274" t="s">
        <v>1051</v>
      </c>
      <c r="D99" s="255"/>
      <c r="E99" s="255" t="s">
        <v>845</v>
      </c>
      <c r="F99" s="255">
        <v>1</v>
      </c>
      <c r="G99" s="278"/>
      <c r="H99" s="257">
        <f t="shared" si="2"/>
        <v>0</v>
      </c>
    </row>
    <row r="100" spans="1:8" ht="12" thickBot="1">
      <c r="A100" s="291"/>
      <c r="B100" s="292"/>
      <c r="C100" s="293" t="s">
        <v>1052</v>
      </c>
      <c r="D100" s="292"/>
      <c r="E100" s="292"/>
      <c r="F100" s="292"/>
      <c r="G100" s="294"/>
      <c r="H100" s="295">
        <f>SUM(H2:H99)</f>
        <v>0</v>
      </c>
    </row>
    <row r="101" spans="1:8">
      <c r="H101" s="315"/>
    </row>
    <row r="102" spans="1:8">
      <c r="H102" s="315"/>
    </row>
  </sheetData>
  <mergeCells count="6">
    <mergeCell ref="B90:B97"/>
    <mergeCell ref="B2:B52"/>
    <mergeCell ref="B54:B55"/>
    <mergeCell ref="B60:B61"/>
    <mergeCell ref="B63:B80"/>
    <mergeCell ref="B81:B89"/>
  </mergeCells>
  <conditionalFormatting sqref="G2">
    <cfRule type="cellIs" dxfId="10" priority="7" stopIfTrue="1" operator="equal">
      <formula>0</formula>
    </cfRule>
  </conditionalFormatting>
  <conditionalFormatting sqref="H2:H100">
    <cfRule type="cellIs" dxfId="9" priority="1" stopIfTrue="1" operator="equal">
      <formula>0</formula>
    </cfRule>
  </conditionalFormatting>
  <conditionalFormatting sqref="H9:H10">
    <cfRule type="cellIs" dxfId="8" priority="4" stopIfTrue="1" operator="equal">
      <formula>0</formula>
    </cfRule>
  </conditionalFormatting>
  <conditionalFormatting sqref="H21">
    <cfRule type="cellIs" dxfId="7" priority="3" stopIfTrue="1" operator="equal">
      <formula>0</formula>
    </cfRule>
  </conditionalFormatting>
  <conditionalFormatting sqref="H29">
    <cfRule type="cellIs" dxfId="6" priority="2" stopIfTrue="1" operator="equal">
      <formula>0</formula>
    </cfRule>
  </conditionalFormatting>
  <conditionalFormatting sqref="H58:H59">
    <cfRule type="cellIs" dxfId="5" priority="5" stopIfTrue="1" operator="equal">
      <formula>0</formula>
    </cfRule>
  </conditionalFormatting>
  <conditionalFormatting sqref="H84:H87">
    <cfRule type="cellIs" dxfId="4" priority="8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6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18779-8E49-4718-8DA4-42683D95A46A}">
  <dimension ref="A1:H15"/>
  <sheetViews>
    <sheetView workbookViewId="0">
      <selection activeCell="G10" sqref="G10"/>
    </sheetView>
  </sheetViews>
  <sheetFormatPr defaultRowHeight="11.25"/>
  <cols>
    <col min="1" max="1" width="5.1640625" style="296" customWidth="1"/>
    <col min="2" max="2" width="9" bestFit="1" customWidth="1"/>
    <col min="3" max="3" width="88.5" customWidth="1"/>
    <col min="4" max="4" width="15.6640625" customWidth="1"/>
    <col min="5" max="5" width="8.83203125" bestFit="1" customWidth="1"/>
    <col min="6" max="6" width="8.33203125" bestFit="1" customWidth="1"/>
    <col min="7" max="7" width="9.5" bestFit="1" customWidth="1"/>
    <col min="8" max="8" width="10.6640625" bestFit="1" customWidth="1"/>
    <col min="257" max="257" width="5.1640625" customWidth="1"/>
    <col min="258" max="258" width="9" bestFit="1" customWidth="1"/>
    <col min="259" max="259" width="88.5" customWidth="1"/>
    <col min="260" max="260" width="15.6640625" customWidth="1"/>
    <col min="261" max="261" width="8.83203125" bestFit="1" customWidth="1"/>
    <col min="262" max="262" width="8.33203125" bestFit="1" customWidth="1"/>
    <col min="263" max="263" width="9.5" bestFit="1" customWidth="1"/>
    <col min="264" max="264" width="10.6640625" bestFit="1" customWidth="1"/>
    <col min="513" max="513" width="5.1640625" customWidth="1"/>
    <col min="514" max="514" width="9" bestFit="1" customWidth="1"/>
    <col min="515" max="515" width="88.5" customWidth="1"/>
    <col min="516" max="516" width="15.6640625" customWidth="1"/>
    <col min="517" max="517" width="8.83203125" bestFit="1" customWidth="1"/>
    <col min="518" max="518" width="8.33203125" bestFit="1" customWidth="1"/>
    <col min="519" max="519" width="9.5" bestFit="1" customWidth="1"/>
    <col min="520" max="520" width="10.6640625" bestFit="1" customWidth="1"/>
    <col min="769" max="769" width="5.1640625" customWidth="1"/>
    <col min="770" max="770" width="9" bestFit="1" customWidth="1"/>
    <col min="771" max="771" width="88.5" customWidth="1"/>
    <col min="772" max="772" width="15.6640625" customWidth="1"/>
    <col min="773" max="773" width="8.83203125" bestFit="1" customWidth="1"/>
    <col min="774" max="774" width="8.33203125" bestFit="1" customWidth="1"/>
    <col min="775" max="775" width="9.5" bestFit="1" customWidth="1"/>
    <col min="776" max="776" width="10.6640625" bestFit="1" customWidth="1"/>
    <col min="1025" max="1025" width="5.1640625" customWidth="1"/>
    <col min="1026" max="1026" width="9" bestFit="1" customWidth="1"/>
    <col min="1027" max="1027" width="88.5" customWidth="1"/>
    <col min="1028" max="1028" width="15.6640625" customWidth="1"/>
    <col min="1029" max="1029" width="8.83203125" bestFit="1" customWidth="1"/>
    <col min="1030" max="1030" width="8.33203125" bestFit="1" customWidth="1"/>
    <col min="1031" max="1031" width="9.5" bestFit="1" customWidth="1"/>
    <col min="1032" max="1032" width="10.6640625" bestFit="1" customWidth="1"/>
    <col min="1281" max="1281" width="5.1640625" customWidth="1"/>
    <col min="1282" max="1282" width="9" bestFit="1" customWidth="1"/>
    <col min="1283" max="1283" width="88.5" customWidth="1"/>
    <col min="1284" max="1284" width="15.6640625" customWidth="1"/>
    <col min="1285" max="1285" width="8.83203125" bestFit="1" customWidth="1"/>
    <col min="1286" max="1286" width="8.33203125" bestFit="1" customWidth="1"/>
    <col min="1287" max="1287" width="9.5" bestFit="1" customWidth="1"/>
    <col min="1288" max="1288" width="10.6640625" bestFit="1" customWidth="1"/>
    <col min="1537" max="1537" width="5.1640625" customWidth="1"/>
    <col min="1538" max="1538" width="9" bestFit="1" customWidth="1"/>
    <col min="1539" max="1539" width="88.5" customWidth="1"/>
    <col min="1540" max="1540" width="15.6640625" customWidth="1"/>
    <col min="1541" max="1541" width="8.83203125" bestFit="1" customWidth="1"/>
    <col min="1542" max="1542" width="8.33203125" bestFit="1" customWidth="1"/>
    <col min="1543" max="1543" width="9.5" bestFit="1" customWidth="1"/>
    <col min="1544" max="1544" width="10.6640625" bestFit="1" customWidth="1"/>
    <col min="1793" max="1793" width="5.1640625" customWidth="1"/>
    <col min="1794" max="1794" width="9" bestFit="1" customWidth="1"/>
    <col min="1795" max="1795" width="88.5" customWidth="1"/>
    <col min="1796" max="1796" width="15.6640625" customWidth="1"/>
    <col min="1797" max="1797" width="8.83203125" bestFit="1" customWidth="1"/>
    <col min="1798" max="1798" width="8.33203125" bestFit="1" customWidth="1"/>
    <col min="1799" max="1799" width="9.5" bestFit="1" customWidth="1"/>
    <col min="1800" max="1800" width="10.6640625" bestFit="1" customWidth="1"/>
    <col min="2049" max="2049" width="5.1640625" customWidth="1"/>
    <col min="2050" max="2050" width="9" bestFit="1" customWidth="1"/>
    <col min="2051" max="2051" width="88.5" customWidth="1"/>
    <col min="2052" max="2052" width="15.6640625" customWidth="1"/>
    <col min="2053" max="2053" width="8.83203125" bestFit="1" customWidth="1"/>
    <col min="2054" max="2054" width="8.33203125" bestFit="1" customWidth="1"/>
    <col min="2055" max="2055" width="9.5" bestFit="1" customWidth="1"/>
    <col min="2056" max="2056" width="10.6640625" bestFit="1" customWidth="1"/>
    <col min="2305" max="2305" width="5.1640625" customWidth="1"/>
    <col min="2306" max="2306" width="9" bestFit="1" customWidth="1"/>
    <col min="2307" max="2307" width="88.5" customWidth="1"/>
    <col min="2308" max="2308" width="15.6640625" customWidth="1"/>
    <col min="2309" max="2309" width="8.83203125" bestFit="1" customWidth="1"/>
    <col min="2310" max="2310" width="8.33203125" bestFit="1" customWidth="1"/>
    <col min="2311" max="2311" width="9.5" bestFit="1" customWidth="1"/>
    <col min="2312" max="2312" width="10.6640625" bestFit="1" customWidth="1"/>
    <col min="2561" max="2561" width="5.1640625" customWidth="1"/>
    <col min="2562" max="2562" width="9" bestFit="1" customWidth="1"/>
    <col min="2563" max="2563" width="88.5" customWidth="1"/>
    <col min="2564" max="2564" width="15.6640625" customWidth="1"/>
    <col min="2565" max="2565" width="8.83203125" bestFit="1" customWidth="1"/>
    <col min="2566" max="2566" width="8.33203125" bestFit="1" customWidth="1"/>
    <col min="2567" max="2567" width="9.5" bestFit="1" customWidth="1"/>
    <col min="2568" max="2568" width="10.6640625" bestFit="1" customWidth="1"/>
    <col min="2817" max="2817" width="5.1640625" customWidth="1"/>
    <col min="2818" max="2818" width="9" bestFit="1" customWidth="1"/>
    <col min="2819" max="2819" width="88.5" customWidth="1"/>
    <col min="2820" max="2820" width="15.6640625" customWidth="1"/>
    <col min="2821" max="2821" width="8.83203125" bestFit="1" customWidth="1"/>
    <col min="2822" max="2822" width="8.33203125" bestFit="1" customWidth="1"/>
    <col min="2823" max="2823" width="9.5" bestFit="1" customWidth="1"/>
    <col min="2824" max="2824" width="10.6640625" bestFit="1" customWidth="1"/>
    <col min="3073" max="3073" width="5.1640625" customWidth="1"/>
    <col min="3074" max="3074" width="9" bestFit="1" customWidth="1"/>
    <col min="3075" max="3075" width="88.5" customWidth="1"/>
    <col min="3076" max="3076" width="15.6640625" customWidth="1"/>
    <col min="3077" max="3077" width="8.83203125" bestFit="1" customWidth="1"/>
    <col min="3078" max="3078" width="8.33203125" bestFit="1" customWidth="1"/>
    <col min="3079" max="3079" width="9.5" bestFit="1" customWidth="1"/>
    <col min="3080" max="3080" width="10.6640625" bestFit="1" customWidth="1"/>
    <col min="3329" max="3329" width="5.1640625" customWidth="1"/>
    <col min="3330" max="3330" width="9" bestFit="1" customWidth="1"/>
    <col min="3331" max="3331" width="88.5" customWidth="1"/>
    <col min="3332" max="3332" width="15.6640625" customWidth="1"/>
    <col min="3333" max="3333" width="8.83203125" bestFit="1" customWidth="1"/>
    <col min="3334" max="3334" width="8.33203125" bestFit="1" customWidth="1"/>
    <col min="3335" max="3335" width="9.5" bestFit="1" customWidth="1"/>
    <col min="3336" max="3336" width="10.6640625" bestFit="1" customWidth="1"/>
    <col min="3585" max="3585" width="5.1640625" customWidth="1"/>
    <col min="3586" max="3586" width="9" bestFit="1" customWidth="1"/>
    <col min="3587" max="3587" width="88.5" customWidth="1"/>
    <col min="3588" max="3588" width="15.6640625" customWidth="1"/>
    <col min="3589" max="3589" width="8.83203125" bestFit="1" customWidth="1"/>
    <col min="3590" max="3590" width="8.33203125" bestFit="1" customWidth="1"/>
    <col min="3591" max="3591" width="9.5" bestFit="1" customWidth="1"/>
    <col min="3592" max="3592" width="10.6640625" bestFit="1" customWidth="1"/>
    <col min="3841" max="3841" width="5.1640625" customWidth="1"/>
    <col min="3842" max="3842" width="9" bestFit="1" customWidth="1"/>
    <col min="3843" max="3843" width="88.5" customWidth="1"/>
    <col min="3844" max="3844" width="15.6640625" customWidth="1"/>
    <col min="3845" max="3845" width="8.83203125" bestFit="1" customWidth="1"/>
    <col min="3846" max="3846" width="8.33203125" bestFit="1" customWidth="1"/>
    <col min="3847" max="3847" width="9.5" bestFit="1" customWidth="1"/>
    <col min="3848" max="3848" width="10.6640625" bestFit="1" customWidth="1"/>
    <col min="4097" max="4097" width="5.1640625" customWidth="1"/>
    <col min="4098" max="4098" width="9" bestFit="1" customWidth="1"/>
    <col min="4099" max="4099" width="88.5" customWidth="1"/>
    <col min="4100" max="4100" width="15.6640625" customWidth="1"/>
    <col min="4101" max="4101" width="8.83203125" bestFit="1" customWidth="1"/>
    <col min="4102" max="4102" width="8.33203125" bestFit="1" customWidth="1"/>
    <col min="4103" max="4103" width="9.5" bestFit="1" customWidth="1"/>
    <col min="4104" max="4104" width="10.6640625" bestFit="1" customWidth="1"/>
    <col min="4353" max="4353" width="5.1640625" customWidth="1"/>
    <col min="4354" max="4354" width="9" bestFit="1" customWidth="1"/>
    <col min="4355" max="4355" width="88.5" customWidth="1"/>
    <col min="4356" max="4356" width="15.6640625" customWidth="1"/>
    <col min="4357" max="4357" width="8.83203125" bestFit="1" customWidth="1"/>
    <col min="4358" max="4358" width="8.33203125" bestFit="1" customWidth="1"/>
    <col min="4359" max="4359" width="9.5" bestFit="1" customWidth="1"/>
    <col min="4360" max="4360" width="10.6640625" bestFit="1" customWidth="1"/>
    <col min="4609" max="4609" width="5.1640625" customWidth="1"/>
    <col min="4610" max="4610" width="9" bestFit="1" customWidth="1"/>
    <col min="4611" max="4611" width="88.5" customWidth="1"/>
    <col min="4612" max="4612" width="15.6640625" customWidth="1"/>
    <col min="4613" max="4613" width="8.83203125" bestFit="1" customWidth="1"/>
    <col min="4614" max="4614" width="8.33203125" bestFit="1" customWidth="1"/>
    <col min="4615" max="4615" width="9.5" bestFit="1" customWidth="1"/>
    <col min="4616" max="4616" width="10.6640625" bestFit="1" customWidth="1"/>
    <col min="4865" max="4865" width="5.1640625" customWidth="1"/>
    <col min="4866" max="4866" width="9" bestFit="1" customWidth="1"/>
    <col min="4867" max="4867" width="88.5" customWidth="1"/>
    <col min="4868" max="4868" width="15.6640625" customWidth="1"/>
    <col min="4869" max="4869" width="8.83203125" bestFit="1" customWidth="1"/>
    <col min="4870" max="4870" width="8.33203125" bestFit="1" customWidth="1"/>
    <col min="4871" max="4871" width="9.5" bestFit="1" customWidth="1"/>
    <col min="4872" max="4872" width="10.6640625" bestFit="1" customWidth="1"/>
    <col min="5121" max="5121" width="5.1640625" customWidth="1"/>
    <col min="5122" max="5122" width="9" bestFit="1" customWidth="1"/>
    <col min="5123" max="5123" width="88.5" customWidth="1"/>
    <col min="5124" max="5124" width="15.6640625" customWidth="1"/>
    <col min="5125" max="5125" width="8.83203125" bestFit="1" customWidth="1"/>
    <col min="5126" max="5126" width="8.33203125" bestFit="1" customWidth="1"/>
    <col min="5127" max="5127" width="9.5" bestFit="1" customWidth="1"/>
    <col min="5128" max="5128" width="10.6640625" bestFit="1" customWidth="1"/>
    <col min="5377" max="5377" width="5.1640625" customWidth="1"/>
    <col min="5378" max="5378" width="9" bestFit="1" customWidth="1"/>
    <col min="5379" max="5379" width="88.5" customWidth="1"/>
    <col min="5380" max="5380" width="15.6640625" customWidth="1"/>
    <col min="5381" max="5381" width="8.83203125" bestFit="1" customWidth="1"/>
    <col min="5382" max="5382" width="8.33203125" bestFit="1" customWidth="1"/>
    <col min="5383" max="5383" width="9.5" bestFit="1" customWidth="1"/>
    <col min="5384" max="5384" width="10.6640625" bestFit="1" customWidth="1"/>
    <col min="5633" max="5633" width="5.1640625" customWidth="1"/>
    <col min="5634" max="5634" width="9" bestFit="1" customWidth="1"/>
    <col min="5635" max="5635" width="88.5" customWidth="1"/>
    <col min="5636" max="5636" width="15.6640625" customWidth="1"/>
    <col min="5637" max="5637" width="8.83203125" bestFit="1" customWidth="1"/>
    <col min="5638" max="5638" width="8.33203125" bestFit="1" customWidth="1"/>
    <col min="5639" max="5639" width="9.5" bestFit="1" customWidth="1"/>
    <col min="5640" max="5640" width="10.6640625" bestFit="1" customWidth="1"/>
    <col min="5889" max="5889" width="5.1640625" customWidth="1"/>
    <col min="5890" max="5890" width="9" bestFit="1" customWidth="1"/>
    <col min="5891" max="5891" width="88.5" customWidth="1"/>
    <col min="5892" max="5892" width="15.6640625" customWidth="1"/>
    <col min="5893" max="5893" width="8.83203125" bestFit="1" customWidth="1"/>
    <col min="5894" max="5894" width="8.33203125" bestFit="1" customWidth="1"/>
    <col min="5895" max="5895" width="9.5" bestFit="1" customWidth="1"/>
    <col min="5896" max="5896" width="10.6640625" bestFit="1" customWidth="1"/>
    <col min="6145" max="6145" width="5.1640625" customWidth="1"/>
    <col min="6146" max="6146" width="9" bestFit="1" customWidth="1"/>
    <col min="6147" max="6147" width="88.5" customWidth="1"/>
    <col min="6148" max="6148" width="15.6640625" customWidth="1"/>
    <col min="6149" max="6149" width="8.83203125" bestFit="1" customWidth="1"/>
    <col min="6150" max="6150" width="8.33203125" bestFit="1" customWidth="1"/>
    <col min="6151" max="6151" width="9.5" bestFit="1" customWidth="1"/>
    <col min="6152" max="6152" width="10.6640625" bestFit="1" customWidth="1"/>
    <col min="6401" max="6401" width="5.1640625" customWidth="1"/>
    <col min="6402" max="6402" width="9" bestFit="1" customWidth="1"/>
    <col min="6403" max="6403" width="88.5" customWidth="1"/>
    <col min="6404" max="6404" width="15.6640625" customWidth="1"/>
    <col min="6405" max="6405" width="8.83203125" bestFit="1" customWidth="1"/>
    <col min="6406" max="6406" width="8.33203125" bestFit="1" customWidth="1"/>
    <col min="6407" max="6407" width="9.5" bestFit="1" customWidth="1"/>
    <col min="6408" max="6408" width="10.6640625" bestFit="1" customWidth="1"/>
    <col min="6657" max="6657" width="5.1640625" customWidth="1"/>
    <col min="6658" max="6658" width="9" bestFit="1" customWidth="1"/>
    <col min="6659" max="6659" width="88.5" customWidth="1"/>
    <col min="6660" max="6660" width="15.6640625" customWidth="1"/>
    <col min="6661" max="6661" width="8.83203125" bestFit="1" customWidth="1"/>
    <col min="6662" max="6662" width="8.33203125" bestFit="1" customWidth="1"/>
    <col min="6663" max="6663" width="9.5" bestFit="1" customWidth="1"/>
    <col min="6664" max="6664" width="10.6640625" bestFit="1" customWidth="1"/>
    <col min="6913" max="6913" width="5.1640625" customWidth="1"/>
    <col min="6914" max="6914" width="9" bestFit="1" customWidth="1"/>
    <col min="6915" max="6915" width="88.5" customWidth="1"/>
    <col min="6916" max="6916" width="15.6640625" customWidth="1"/>
    <col min="6917" max="6917" width="8.83203125" bestFit="1" customWidth="1"/>
    <col min="6918" max="6918" width="8.33203125" bestFit="1" customWidth="1"/>
    <col min="6919" max="6919" width="9.5" bestFit="1" customWidth="1"/>
    <col min="6920" max="6920" width="10.6640625" bestFit="1" customWidth="1"/>
    <col min="7169" max="7169" width="5.1640625" customWidth="1"/>
    <col min="7170" max="7170" width="9" bestFit="1" customWidth="1"/>
    <col min="7171" max="7171" width="88.5" customWidth="1"/>
    <col min="7172" max="7172" width="15.6640625" customWidth="1"/>
    <col min="7173" max="7173" width="8.83203125" bestFit="1" customWidth="1"/>
    <col min="7174" max="7174" width="8.33203125" bestFit="1" customWidth="1"/>
    <col min="7175" max="7175" width="9.5" bestFit="1" customWidth="1"/>
    <col min="7176" max="7176" width="10.6640625" bestFit="1" customWidth="1"/>
    <col min="7425" max="7425" width="5.1640625" customWidth="1"/>
    <col min="7426" max="7426" width="9" bestFit="1" customWidth="1"/>
    <col min="7427" max="7427" width="88.5" customWidth="1"/>
    <col min="7428" max="7428" width="15.6640625" customWidth="1"/>
    <col min="7429" max="7429" width="8.83203125" bestFit="1" customWidth="1"/>
    <col min="7430" max="7430" width="8.33203125" bestFit="1" customWidth="1"/>
    <col min="7431" max="7431" width="9.5" bestFit="1" customWidth="1"/>
    <col min="7432" max="7432" width="10.6640625" bestFit="1" customWidth="1"/>
    <col min="7681" max="7681" width="5.1640625" customWidth="1"/>
    <col min="7682" max="7682" width="9" bestFit="1" customWidth="1"/>
    <col min="7683" max="7683" width="88.5" customWidth="1"/>
    <col min="7684" max="7684" width="15.6640625" customWidth="1"/>
    <col min="7685" max="7685" width="8.83203125" bestFit="1" customWidth="1"/>
    <col min="7686" max="7686" width="8.33203125" bestFit="1" customWidth="1"/>
    <col min="7687" max="7687" width="9.5" bestFit="1" customWidth="1"/>
    <col min="7688" max="7688" width="10.6640625" bestFit="1" customWidth="1"/>
    <col min="7937" max="7937" width="5.1640625" customWidth="1"/>
    <col min="7938" max="7938" width="9" bestFit="1" customWidth="1"/>
    <col min="7939" max="7939" width="88.5" customWidth="1"/>
    <col min="7940" max="7940" width="15.6640625" customWidth="1"/>
    <col min="7941" max="7941" width="8.83203125" bestFit="1" customWidth="1"/>
    <col min="7942" max="7942" width="8.33203125" bestFit="1" customWidth="1"/>
    <col min="7943" max="7943" width="9.5" bestFit="1" customWidth="1"/>
    <col min="7944" max="7944" width="10.6640625" bestFit="1" customWidth="1"/>
    <col min="8193" max="8193" width="5.1640625" customWidth="1"/>
    <col min="8194" max="8194" width="9" bestFit="1" customWidth="1"/>
    <col min="8195" max="8195" width="88.5" customWidth="1"/>
    <col min="8196" max="8196" width="15.6640625" customWidth="1"/>
    <col min="8197" max="8197" width="8.83203125" bestFit="1" customWidth="1"/>
    <col min="8198" max="8198" width="8.33203125" bestFit="1" customWidth="1"/>
    <col min="8199" max="8199" width="9.5" bestFit="1" customWidth="1"/>
    <col min="8200" max="8200" width="10.6640625" bestFit="1" customWidth="1"/>
    <col min="8449" max="8449" width="5.1640625" customWidth="1"/>
    <col min="8450" max="8450" width="9" bestFit="1" customWidth="1"/>
    <col min="8451" max="8451" width="88.5" customWidth="1"/>
    <col min="8452" max="8452" width="15.6640625" customWidth="1"/>
    <col min="8453" max="8453" width="8.83203125" bestFit="1" customWidth="1"/>
    <col min="8454" max="8454" width="8.33203125" bestFit="1" customWidth="1"/>
    <col min="8455" max="8455" width="9.5" bestFit="1" customWidth="1"/>
    <col min="8456" max="8456" width="10.6640625" bestFit="1" customWidth="1"/>
    <col min="8705" max="8705" width="5.1640625" customWidth="1"/>
    <col min="8706" max="8706" width="9" bestFit="1" customWidth="1"/>
    <col min="8707" max="8707" width="88.5" customWidth="1"/>
    <col min="8708" max="8708" width="15.6640625" customWidth="1"/>
    <col min="8709" max="8709" width="8.83203125" bestFit="1" customWidth="1"/>
    <col min="8710" max="8710" width="8.33203125" bestFit="1" customWidth="1"/>
    <col min="8711" max="8711" width="9.5" bestFit="1" customWidth="1"/>
    <col min="8712" max="8712" width="10.6640625" bestFit="1" customWidth="1"/>
    <col min="8961" max="8961" width="5.1640625" customWidth="1"/>
    <col min="8962" max="8962" width="9" bestFit="1" customWidth="1"/>
    <col min="8963" max="8963" width="88.5" customWidth="1"/>
    <col min="8964" max="8964" width="15.6640625" customWidth="1"/>
    <col min="8965" max="8965" width="8.83203125" bestFit="1" customWidth="1"/>
    <col min="8966" max="8966" width="8.33203125" bestFit="1" customWidth="1"/>
    <col min="8967" max="8967" width="9.5" bestFit="1" customWidth="1"/>
    <col min="8968" max="8968" width="10.6640625" bestFit="1" customWidth="1"/>
    <col min="9217" max="9217" width="5.1640625" customWidth="1"/>
    <col min="9218" max="9218" width="9" bestFit="1" customWidth="1"/>
    <col min="9219" max="9219" width="88.5" customWidth="1"/>
    <col min="9220" max="9220" width="15.6640625" customWidth="1"/>
    <col min="9221" max="9221" width="8.83203125" bestFit="1" customWidth="1"/>
    <col min="9222" max="9222" width="8.33203125" bestFit="1" customWidth="1"/>
    <col min="9223" max="9223" width="9.5" bestFit="1" customWidth="1"/>
    <col min="9224" max="9224" width="10.6640625" bestFit="1" customWidth="1"/>
    <col min="9473" max="9473" width="5.1640625" customWidth="1"/>
    <col min="9474" max="9474" width="9" bestFit="1" customWidth="1"/>
    <col min="9475" max="9475" width="88.5" customWidth="1"/>
    <col min="9476" max="9476" width="15.6640625" customWidth="1"/>
    <col min="9477" max="9477" width="8.83203125" bestFit="1" customWidth="1"/>
    <col min="9478" max="9478" width="8.33203125" bestFit="1" customWidth="1"/>
    <col min="9479" max="9479" width="9.5" bestFit="1" customWidth="1"/>
    <col min="9480" max="9480" width="10.6640625" bestFit="1" customWidth="1"/>
    <col min="9729" max="9729" width="5.1640625" customWidth="1"/>
    <col min="9730" max="9730" width="9" bestFit="1" customWidth="1"/>
    <col min="9731" max="9731" width="88.5" customWidth="1"/>
    <col min="9732" max="9732" width="15.6640625" customWidth="1"/>
    <col min="9733" max="9733" width="8.83203125" bestFit="1" customWidth="1"/>
    <col min="9734" max="9734" width="8.33203125" bestFit="1" customWidth="1"/>
    <col min="9735" max="9735" width="9.5" bestFit="1" customWidth="1"/>
    <col min="9736" max="9736" width="10.6640625" bestFit="1" customWidth="1"/>
    <col min="9985" max="9985" width="5.1640625" customWidth="1"/>
    <col min="9986" max="9986" width="9" bestFit="1" customWidth="1"/>
    <col min="9987" max="9987" width="88.5" customWidth="1"/>
    <col min="9988" max="9988" width="15.6640625" customWidth="1"/>
    <col min="9989" max="9989" width="8.83203125" bestFit="1" customWidth="1"/>
    <col min="9990" max="9990" width="8.33203125" bestFit="1" customWidth="1"/>
    <col min="9991" max="9991" width="9.5" bestFit="1" customWidth="1"/>
    <col min="9992" max="9992" width="10.6640625" bestFit="1" customWidth="1"/>
    <col min="10241" max="10241" width="5.1640625" customWidth="1"/>
    <col min="10242" max="10242" width="9" bestFit="1" customWidth="1"/>
    <col min="10243" max="10243" width="88.5" customWidth="1"/>
    <col min="10244" max="10244" width="15.6640625" customWidth="1"/>
    <col min="10245" max="10245" width="8.83203125" bestFit="1" customWidth="1"/>
    <col min="10246" max="10246" width="8.33203125" bestFit="1" customWidth="1"/>
    <col min="10247" max="10247" width="9.5" bestFit="1" customWidth="1"/>
    <col min="10248" max="10248" width="10.6640625" bestFit="1" customWidth="1"/>
    <col min="10497" max="10497" width="5.1640625" customWidth="1"/>
    <col min="10498" max="10498" width="9" bestFit="1" customWidth="1"/>
    <col min="10499" max="10499" width="88.5" customWidth="1"/>
    <col min="10500" max="10500" width="15.6640625" customWidth="1"/>
    <col min="10501" max="10501" width="8.83203125" bestFit="1" customWidth="1"/>
    <col min="10502" max="10502" width="8.33203125" bestFit="1" customWidth="1"/>
    <col min="10503" max="10503" width="9.5" bestFit="1" customWidth="1"/>
    <col min="10504" max="10504" width="10.6640625" bestFit="1" customWidth="1"/>
    <col min="10753" max="10753" width="5.1640625" customWidth="1"/>
    <col min="10754" max="10754" width="9" bestFit="1" customWidth="1"/>
    <col min="10755" max="10755" width="88.5" customWidth="1"/>
    <col min="10756" max="10756" width="15.6640625" customWidth="1"/>
    <col min="10757" max="10757" width="8.83203125" bestFit="1" customWidth="1"/>
    <col min="10758" max="10758" width="8.33203125" bestFit="1" customWidth="1"/>
    <col min="10759" max="10759" width="9.5" bestFit="1" customWidth="1"/>
    <col min="10760" max="10760" width="10.6640625" bestFit="1" customWidth="1"/>
    <col min="11009" max="11009" width="5.1640625" customWidth="1"/>
    <col min="11010" max="11010" width="9" bestFit="1" customWidth="1"/>
    <col min="11011" max="11011" width="88.5" customWidth="1"/>
    <col min="11012" max="11012" width="15.6640625" customWidth="1"/>
    <col min="11013" max="11013" width="8.83203125" bestFit="1" customWidth="1"/>
    <col min="11014" max="11014" width="8.33203125" bestFit="1" customWidth="1"/>
    <col min="11015" max="11015" width="9.5" bestFit="1" customWidth="1"/>
    <col min="11016" max="11016" width="10.6640625" bestFit="1" customWidth="1"/>
    <col min="11265" max="11265" width="5.1640625" customWidth="1"/>
    <col min="11266" max="11266" width="9" bestFit="1" customWidth="1"/>
    <col min="11267" max="11267" width="88.5" customWidth="1"/>
    <col min="11268" max="11268" width="15.6640625" customWidth="1"/>
    <col min="11269" max="11269" width="8.83203125" bestFit="1" customWidth="1"/>
    <col min="11270" max="11270" width="8.33203125" bestFit="1" customWidth="1"/>
    <col min="11271" max="11271" width="9.5" bestFit="1" customWidth="1"/>
    <col min="11272" max="11272" width="10.6640625" bestFit="1" customWidth="1"/>
    <col min="11521" max="11521" width="5.1640625" customWidth="1"/>
    <col min="11522" max="11522" width="9" bestFit="1" customWidth="1"/>
    <col min="11523" max="11523" width="88.5" customWidth="1"/>
    <col min="11524" max="11524" width="15.6640625" customWidth="1"/>
    <col min="11525" max="11525" width="8.83203125" bestFit="1" customWidth="1"/>
    <col min="11526" max="11526" width="8.33203125" bestFit="1" customWidth="1"/>
    <col min="11527" max="11527" width="9.5" bestFit="1" customWidth="1"/>
    <col min="11528" max="11528" width="10.6640625" bestFit="1" customWidth="1"/>
    <col min="11777" max="11777" width="5.1640625" customWidth="1"/>
    <col min="11778" max="11778" width="9" bestFit="1" customWidth="1"/>
    <col min="11779" max="11779" width="88.5" customWidth="1"/>
    <col min="11780" max="11780" width="15.6640625" customWidth="1"/>
    <col min="11781" max="11781" width="8.83203125" bestFit="1" customWidth="1"/>
    <col min="11782" max="11782" width="8.33203125" bestFit="1" customWidth="1"/>
    <col min="11783" max="11783" width="9.5" bestFit="1" customWidth="1"/>
    <col min="11784" max="11784" width="10.6640625" bestFit="1" customWidth="1"/>
    <col min="12033" max="12033" width="5.1640625" customWidth="1"/>
    <col min="12034" max="12034" width="9" bestFit="1" customWidth="1"/>
    <col min="12035" max="12035" width="88.5" customWidth="1"/>
    <col min="12036" max="12036" width="15.6640625" customWidth="1"/>
    <col min="12037" max="12037" width="8.83203125" bestFit="1" customWidth="1"/>
    <col min="12038" max="12038" width="8.33203125" bestFit="1" customWidth="1"/>
    <col min="12039" max="12039" width="9.5" bestFit="1" customWidth="1"/>
    <col min="12040" max="12040" width="10.6640625" bestFit="1" customWidth="1"/>
    <col min="12289" max="12289" width="5.1640625" customWidth="1"/>
    <col min="12290" max="12290" width="9" bestFit="1" customWidth="1"/>
    <col min="12291" max="12291" width="88.5" customWidth="1"/>
    <col min="12292" max="12292" width="15.6640625" customWidth="1"/>
    <col min="12293" max="12293" width="8.83203125" bestFit="1" customWidth="1"/>
    <col min="12294" max="12294" width="8.33203125" bestFit="1" customWidth="1"/>
    <col min="12295" max="12295" width="9.5" bestFit="1" customWidth="1"/>
    <col min="12296" max="12296" width="10.6640625" bestFit="1" customWidth="1"/>
    <col min="12545" max="12545" width="5.1640625" customWidth="1"/>
    <col min="12546" max="12546" width="9" bestFit="1" customWidth="1"/>
    <col min="12547" max="12547" width="88.5" customWidth="1"/>
    <col min="12548" max="12548" width="15.6640625" customWidth="1"/>
    <col min="12549" max="12549" width="8.83203125" bestFit="1" customWidth="1"/>
    <col min="12550" max="12550" width="8.33203125" bestFit="1" customWidth="1"/>
    <col min="12551" max="12551" width="9.5" bestFit="1" customWidth="1"/>
    <col min="12552" max="12552" width="10.6640625" bestFit="1" customWidth="1"/>
    <col min="12801" max="12801" width="5.1640625" customWidth="1"/>
    <col min="12802" max="12802" width="9" bestFit="1" customWidth="1"/>
    <col min="12803" max="12803" width="88.5" customWidth="1"/>
    <col min="12804" max="12804" width="15.6640625" customWidth="1"/>
    <col min="12805" max="12805" width="8.83203125" bestFit="1" customWidth="1"/>
    <col min="12806" max="12806" width="8.33203125" bestFit="1" customWidth="1"/>
    <col min="12807" max="12807" width="9.5" bestFit="1" customWidth="1"/>
    <col min="12808" max="12808" width="10.6640625" bestFit="1" customWidth="1"/>
    <col min="13057" max="13057" width="5.1640625" customWidth="1"/>
    <col min="13058" max="13058" width="9" bestFit="1" customWidth="1"/>
    <col min="13059" max="13059" width="88.5" customWidth="1"/>
    <col min="13060" max="13060" width="15.6640625" customWidth="1"/>
    <col min="13061" max="13061" width="8.83203125" bestFit="1" customWidth="1"/>
    <col min="13062" max="13062" width="8.33203125" bestFit="1" customWidth="1"/>
    <col min="13063" max="13063" width="9.5" bestFit="1" customWidth="1"/>
    <col min="13064" max="13064" width="10.6640625" bestFit="1" customWidth="1"/>
    <col min="13313" max="13313" width="5.1640625" customWidth="1"/>
    <col min="13314" max="13314" width="9" bestFit="1" customWidth="1"/>
    <col min="13315" max="13315" width="88.5" customWidth="1"/>
    <col min="13316" max="13316" width="15.6640625" customWidth="1"/>
    <col min="13317" max="13317" width="8.83203125" bestFit="1" customWidth="1"/>
    <col min="13318" max="13318" width="8.33203125" bestFit="1" customWidth="1"/>
    <col min="13319" max="13319" width="9.5" bestFit="1" customWidth="1"/>
    <col min="13320" max="13320" width="10.6640625" bestFit="1" customWidth="1"/>
    <col min="13569" max="13569" width="5.1640625" customWidth="1"/>
    <col min="13570" max="13570" width="9" bestFit="1" customWidth="1"/>
    <col min="13571" max="13571" width="88.5" customWidth="1"/>
    <col min="13572" max="13572" width="15.6640625" customWidth="1"/>
    <col min="13573" max="13573" width="8.83203125" bestFit="1" customWidth="1"/>
    <col min="13574" max="13574" width="8.33203125" bestFit="1" customWidth="1"/>
    <col min="13575" max="13575" width="9.5" bestFit="1" customWidth="1"/>
    <col min="13576" max="13576" width="10.6640625" bestFit="1" customWidth="1"/>
    <col min="13825" max="13825" width="5.1640625" customWidth="1"/>
    <col min="13826" max="13826" width="9" bestFit="1" customWidth="1"/>
    <col min="13827" max="13827" width="88.5" customWidth="1"/>
    <col min="13828" max="13828" width="15.6640625" customWidth="1"/>
    <col min="13829" max="13829" width="8.83203125" bestFit="1" customWidth="1"/>
    <col min="13830" max="13830" width="8.33203125" bestFit="1" customWidth="1"/>
    <col min="13831" max="13831" width="9.5" bestFit="1" customWidth="1"/>
    <col min="13832" max="13832" width="10.6640625" bestFit="1" customWidth="1"/>
    <col min="14081" max="14081" width="5.1640625" customWidth="1"/>
    <col min="14082" max="14082" width="9" bestFit="1" customWidth="1"/>
    <col min="14083" max="14083" width="88.5" customWidth="1"/>
    <col min="14084" max="14084" width="15.6640625" customWidth="1"/>
    <col min="14085" max="14085" width="8.83203125" bestFit="1" customWidth="1"/>
    <col min="14086" max="14086" width="8.33203125" bestFit="1" customWidth="1"/>
    <col min="14087" max="14087" width="9.5" bestFit="1" customWidth="1"/>
    <col min="14088" max="14088" width="10.6640625" bestFit="1" customWidth="1"/>
    <col min="14337" max="14337" width="5.1640625" customWidth="1"/>
    <col min="14338" max="14338" width="9" bestFit="1" customWidth="1"/>
    <col min="14339" max="14339" width="88.5" customWidth="1"/>
    <col min="14340" max="14340" width="15.6640625" customWidth="1"/>
    <col min="14341" max="14341" width="8.83203125" bestFit="1" customWidth="1"/>
    <col min="14342" max="14342" width="8.33203125" bestFit="1" customWidth="1"/>
    <col min="14343" max="14343" width="9.5" bestFit="1" customWidth="1"/>
    <col min="14344" max="14344" width="10.6640625" bestFit="1" customWidth="1"/>
    <col min="14593" max="14593" width="5.1640625" customWidth="1"/>
    <col min="14594" max="14594" width="9" bestFit="1" customWidth="1"/>
    <col min="14595" max="14595" width="88.5" customWidth="1"/>
    <col min="14596" max="14596" width="15.6640625" customWidth="1"/>
    <col min="14597" max="14597" width="8.83203125" bestFit="1" customWidth="1"/>
    <col min="14598" max="14598" width="8.33203125" bestFit="1" customWidth="1"/>
    <col min="14599" max="14599" width="9.5" bestFit="1" customWidth="1"/>
    <col min="14600" max="14600" width="10.6640625" bestFit="1" customWidth="1"/>
    <col min="14849" max="14849" width="5.1640625" customWidth="1"/>
    <col min="14850" max="14850" width="9" bestFit="1" customWidth="1"/>
    <col min="14851" max="14851" width="88.5" customWidth="1"/>
    <col min="14852" max="14852" width="15.6640625" customWidth="1"/>
    <col min="14853" max="14853" width="8.83203125" bestFit="1" customWidth="1"/>
    <col min="14854" max="14854" width="8.33203125" bestFit="1" customWidth="1"/>
    <col min="14855" max="14855" width="9.5" bestFit="1" customWidth="1"/>
    <col min="14856" max="14856" width="10.6640625" bestFit="1" customWidth="1"/>
    <col min="15105" max="15105" width="5.1640625" customWidth="1"/>
    <col min="15106" max="15106" width="9" bestFit="1" customWidth="1"/>
    <col min="15107" max="15107" width="88.5" customWidth="1"/>
    <col min="15108" max="15108" width="15.6640625" customWidth="1"/>
    <col min="15109" max="15109" width="8.83203125" bestFit="1" customWidth="1"/>
    <col min="15110" max="15110" width="8.33203125" bestFit="1" customWidth="1"/>
    <col min="15111" max="15111" width="9.5" bestFit="1" customWidth="1"/>
    <col min="15112" max="15112" width="10.6640625" bestFit="1" customWidth="1"/>
    <col min="15361" max="15361" width="5.1640625" customWidth="1"/>
    <col min="15362" max="15362" width="9" bestFit="1" customWidth="1"/>
    <col min="15363" max="15363" width="88.5" customWidth="1"/>
    <col min="15364" max="15364" width="15.6640625" customWidth="1"/>
    <col min="15365" max="15365" width="8.83203125" bestFit="1" customWidth="1"/>
    <col min="15366" max="15366" width="8.33203125" bestFit="1" customWidth="1"/>
    <col min="15367" max="15367" width="9.5" bestFit="1" customWidth="1"/>
    <col min="15368" max="15368" width="10.6640625" bestFit="1" customWidth="1"/>
    <col min="15617" max="15617" width="5.1640625" customWidth="1"/>
    <col min="15618" max="15618" width="9" bestFit="1" customWidth="1"/>
    <col min="15619" max="15619" width="88.5" customWidth="1"/>
    <col min="15620" max="15620" width="15.6640625" customWidth="1"/>
    <col min="15621" max="15621" width="8.83203125" bestFit="1" customWidth="1"/>
    <col min="15622" max="15622" width="8.33203125" bestFit="1" customWidth="1"/>
    <col min="15623" max="15623" width="9.5" bestFit="1" customWidth="1"/>
    <col min="15624" max="15624" width="10.6640625" bestFit="1" customWidth="1"/>
    <col min="15873" max="15873" width="5.1640625" customWidth="1"/>
    <col min="15874" max="15874" width="9" bestFit="1" customWidth="1"/>
    <col min="15875" max="15875" width="88.5" customWidth="1"/>
    <col min="15876" max="15876" width="15.6640625" customWidth="1"/>
    <col min="15877" max="15877" width="8.83203125" bestFit="1" customWidth="1"/>
    <col min="15878" max="15878" width="8.33203125" bestFit="1" customWidth="1"/>
    <col min="15879" max="15879" width="9.5" bestFit="1" customWidth="1"/>
    <col min="15880" max="15880" width="10.6640625" bestFit="1" customWidth="1"/>
    <col min="16129" max="16129" width="5.1640625" customWidth="1"/>
    <col min="16130" max="16130" width="9" bestFit="1" customWidth="1"/>
    <col min="16131" max="16131" width="88.5" customWidth="1"/>
    <col min="16132" max="16132" width="15.6640625" customWidth="1"/>
    <col min="16133" max="16133" width="8.83203125" bestFit="1" customWidth="1"/>
    <col min="16134" max="16134" width="8.33203125" bestFit="1" customWidth="1"/>
    <col min="16135" max="16135" width="9.5" bestFit="1" customWidth="1"/>
    <col min="16136" max="16136" width="10.6640625" bestFit="1" customWidth="1"/>
  </cols>
  <sheetData>
    <row r="1" spans="1:8" ht="34.5" thickBot="1">
      <c r="A1" s="228" t="s">
        <v>906</v>
      </c>
      <c r="B1" s="229" t="s">
        <v>907</v>
      </c>
      <c r="C1" s="229" t="s">
        <v>55</v>
      </c>
      <c r="D1" s="229" t="s">
        <v>908</v>
      </c>
      <c r="E1" s="229" t="s">
        <v>909</v>
      </c>
      <c r="F1" s="229" t="s">
        <v>138</v>
      </c>
      <c r="G1" s="230" t="s">
        <v>910</v>
      </c>
      <c r="H1" s="231" t="s">
        <v>911</v>
      </c>
    </row>
    <row r="2" spans="1:8" ht="22.5">
      <c r="A2" s="238">
        <v>1</v>
      </c>
      <c r="B2" s="411" t="s">
        <v>969</v>
      </c>
      <c r="C2" s="240" t="s">
        <v>993</v>
      </c>
      <c r="D2" s="245"/>
      <c r="E2" s="245" t="s">
        <v>801</v>
      </c>
      <c r="F2" s="245">
        <v>2</v>
      </c>
      <c r="G2" s="246"/>
      <c r="H2" s="244">
        <f>F2*G2</f>
        <v>0</v>
      </c>
    </row>
    <row r="3" spans="1:8">
      <c r="A3" s="238">
        <v>2</v>
      </c>
      <c r="B3" s="411"/>
      <c r="C3" s="240" t="s">
        <v>994</v>
      </c>
      <c r="D3" s="245"/>
      <c r="E3" s="245" t="s">
        <v>801</v>
      </c>
      <c r="F3" s="245">
        <v>2</v>
      </c>
      <c r="G3" s="246"/>
      <c r="H3" s="244">
        <f>F3*G3</f>
        <v>0</v>
      </c>
    </row>
    <row r="4" spans="1:8">
      <c r="A4" s="238">
        <v>3</v>
      </c>
      <c r="B4" s="411"/>
      <c r="C4" s="240" t="s">
        <v>994</v>
      </c>
      <c r="D4" s="245"/>
      <c r="E4" s="245" t="s">
        <v>801</v>
      </c>
      <c r="F4" s="245">
        <v>2</v>
      </c>
      <c r="G4" s="246"/>
      <c r="H4" s="244">
        <f>F4*G4</f>
        <v>0</v>
      </c>
    </row>
    <row r="5" spans="1:8" s="298" customFormat="1" ht="22.5">
      <c r="A5" s="238">
        <v>4</v>
      </c>
      <c r="B5" s="411"/>
      <c r="C5" s="240" t="s">
        <v>1001</v>
      </c>
      <c r="D5" s="283"/>
      <c r="E5" s="245" t="s">
        <v>801</v>
      </c>
      <c r="F5" s="245">
        <v>5</v>
      </c>
      <c r="G5" s="246"/>
      <c r="H5" s="244">
        <f>F5*G5</f>
        <v>0</v>
      </c>
    </row>
    <row r="6" spans="1:8" s="262" customFormat="1" ht="12">
      <c r="A6" s="238">
        <v>5</v>
      </c>
      <c r="B6" s="245" t="s">
        <v>1053</v>
      </c>
      <c r="C6" s="303" t="s">
        <v>1054</v>
      </c>
      <c r="D6" s="304"/>
      <c r="E6" s="239" t="s">
        <v>801</v>
      </c>
      <c r="F6" s="270">
        <v>2</v>
      </c>
      <c r="G6" s="272"/>
      <c r="H6" s="273">
        <f t="shared" ref="H6:H12" si="0">F6*G6</f>
        <v>0</v>
      </c>
    </row>
    <row r="7" spans="1:8" s="262" customFormat="1" ht="12">
      <c r="A7" s="238">
        <v>6</v>
      </c>
      <c r="B7" s="245" t="s">
        <v>1055</v>
      </c>
      <c r="C7" s="303" t="s">
        <v>1056</v>
      </c>
      <c r="D7" s="304"/>
      <c r="E7" s="270" t="s">
        <v>801</v>
      </c>
      <c r="F7" s="270">
        <v>2</v>
      </c>
      <c r="G7" s="272"/>
      <c r="H7" s="273">
        <f t="shared" si="0"/>
        <v>0</v>
      </c>
    </row>
    <row r="8" spans="1:8" s="298" customFormat="1" ht="12.75">
      <c r="A8" s="238">
        <v>7</v>
      </c>
      <c r="B8" s="239" t="s">
        <v>1057</v>
      </c>
      <c r="C8" s="249" t="s">
        <v>1058</v>
      </c>
      <c r="D8" s="297"/>
      <c r="E8" s="239" t="s">
        <v>801</v>
      </c>
      <c r="F8" s="239">
        <v>1</v>
      </c>
      <c r="G8" s="246"/>
      <c r="H8" s="244">
        <f t="shared" si="0"/>
        <v>0</v>
      </c>
    </row>
    <row r="9" spans="1:8" s="298" customFormat="1" ht="12.75">
      <c r="A9" s="238">
        <v>8</v>
      </c>
      <c r="B9" s="239" t="s">
        <v>1059</v>
      </c>
      <c r="C9" s="303" t="s">
        <v>1060</v>
      </c>
      <c r="D9" s="239"/>
      <c r="E9" s="280" t="s">
        <v>801</v>
      </c>
      <c r="F9" s="280">
        <v>2</v>
      </c>
      <c r="G9" s="250"/>
      <c r="H9" s="251">
        <f t="shared" si="0"/>
        <v>0</v>
      </c>
    </row>
    <row r="10" spans="1:8" s="262" customFormat="1" ht="12">
      <c r="A10" s="238">
        <v>9</v>
      </c>
      <c r="B10" s="263" t="s">
        <v>1061</v>
      </c>
      <c r="C10" s="303" t="s">
        <v>1060</v>
      </c>
      <c r="D10" s="270"/>
      <c r="E10" s="270" t="s">
        <v>440</v>
      </c>
      <c r="F10" s="270">
        <v>1</v>
      </c>
      <c r="G10" s="272"/>
      <c r="H10" s="251">
        <f t="shared" si="0"/>
        <v>0</v>
      </c>
    </row>
    <row r="11" spans="1:8" s="262" customFormat="1" ht="12">
      <c r="A11" s="238">
        <v>10</v>
      </c>
      <c r="B11" s="263" t="s">
        <v>1062</v>
      </c>
      <c r="C11" s="303" t="s">
        <v>1060</v>
      </c>
      <c r="D11" s="270"/>
      <c r="E11" s="270" t="s">
        <v>440</v>
      </c>
      <c r="F11" s="270">
        <v>2</v>
      </c>
      <c r="G11" s="272"/>
      <c r="H11" s="251">
        <f t="shared" si="0"/>
        <v>0</v>
      </c>
    </row>
    <row r="12" spans="1:8" s="262" customFormat="1" ht="12.75" thickBot="1">
      <c r="A12" s="238">
        <v>11</v>
      </c>
      <c r="B12" s="263" t="s">
        <v>1063</v>
      </c>
      <c r="C12" s="303" t="s">
        <v>1064</v>
      </c>
      <c r="D12" s="270"/>
      <c r="E12" s="270" t="s">
        <v>440</v>
      </c>
      <c r="F12" s="270">
        <v>1</v>
      </c>
      <c r="G12" s="272"/>
      <c r="H12" s="251">
        <f t="shared" si="0"/>
        <v>0</v>
      </c>
    </row>
    <row r="13" spans="1:8" ht="12" thickBot="1">
      <c r="A13" s="291"/>
      <c r="B13" s="292"/>
      <c r="C13" s="293" t="s">
        <v>1052</v>
      </c>
      <c r="D13" s="292"/>
      <c r="E13" s="292"/>
      <c r="F13" s="292"/>
      <c r="G13" s="294"/>
      <c r="H13" s="295">
        <f>SUM(H2:H12)</f>
        <v>0</v>
      </c>
    </row>
    <row r="14" spans="1:8">
      <c r="H14" s="315"/>
    </row>
    <row r="15" spans="1:8">
      <c r="H15" s="315"/>
    </row>
  </sheetData>
  <mergeCells count="1">
    <mergeCell ref="B2:B5"/>
  </mergeCells>
  <conditionalFormatting sqref="H2:H13">
    <cfRule type="cellIs" dxfId="3" priority="1" stopIfTrue="1" operator="equal">
      <formula>0</formula>
    </cfRule>
  </conditionalFormatting>
  <conditionalFormatting sqref="H9:H12">
    <cfRule type="cellIs" dxfId="2" priority="2" stopIfTrue="1" operator="equal">
      <formula>0</formula>
    </cfRule>
  </conditionalFormatting>
  <pageMargins left="0.70866141732283472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8D6E8-BB74-4961-B66A-5E533C5DEC3F}">
  <dimension ref="A1:I111"/>
  <sheetViews>
    <sheetView topLeftCell="A38" workbookViewId="0">
      <selection activeCell="O30" sqref="O30"/>
    </sheetView>
  </sheetViews>
  <sheetFormatPr defaultRowHeight="11.25"/>
  <cols>
    <col min="1" max="1" width="77.1640625" style="325" customWidth="1"/>
    <col min="2" max="2" width="4.6640625" style="325" bestFit="1" customWidth="1"/>
    <col min="3" max="3" width="6.6640625" style="326" bestFit="1" customWidth="1"/>
    <col min="4" max="4" width="8.33203125" style="326" bestFit="1" customWidth="1"/>
    <col min="5" max="5" width="15.33203125" style="326" bestFit="1" customWidth="1"/>
    <col min="6" max="6" width="4.33203125" style="325" bestFit="1" customWidth="1"/>
    <col min="7" max="7" width="7.83203125" style="326" bestFit="1" customWidth="1"/>
    <col min="8" max="8" width="14.6640625" style="326" bestFit="1" customWidth="1"/>
    <col min="9" max="9" width="12.5" style="326" bestFit="1" customWidth="1"/>
    <col min="257" max="257" width="77.1640625" customWidth="1"/>
    <col min="258" max="258" width="4.6640625" bestFit="1" customWidth="1"/>
    <col min="259" max="259" width="6.6640625" bestFit="1" customWidth="1"/>
    <col min="260" max="260" width="8.33203125" bestFit="1" customWidth="1"/>
    <col min="261" max="261" width="15.33203125" bestFit="1" customWidth="1"/>
    <col min="262" max="262" width="4.33203125" bestFit="1" customWidth="1"/>
    <col min="263" max="263" width="7.83203125" bestFit="1" customWidth="1"/>
    <col min="264" max="264" width="14.6640625" bestFit="1" customWidth="1"/>
    <col min="265" max="265" width="12.5" bestFit="1" customWidth="1"/>
    <col min="513" max="513" width="77.1640625" customWidth="1"/>
    <col min="514" max="514" width="4.6640625" bestFit="1" customWidth="1"/>
    <col min="515" max="515" width="6.6640625" bestFit="1" customWidth="1"/>
    <col min="516" max="516" width="8.33203125" bestFit="1" customWidth="1"/>
    <col min="517" max="517" width="15.33203125" bestFit="1" customWidth="1"/>
    <col min="518" max="518" width="4.33203125" bestFit="1" customWidth="1"/>
    <col min="519" max="519" width="7.83203125" bestFit="1" customWidth="1"/>
    <col min="520" max="520" width="14.6640625" bestFit="1" customWidth="1"/>
    <col min="521" max="521" width="12.5" bestFit="1" customWidth="1"/>
    <col min="769" max="769" width="77.1640625" customWidth="1"/>
    <col min="770" max="770" width="4.6640625" bestFit="1" customWidth="1"/>
    <col min="771" max="771" width="6.6640625" bestFit="1" customWidth="1"/>
    <col min="772" max="772" width="8.33203125" bestFit="1" customWidth="1"/>
    <col min="773" max="773" width="15.33203125" bestFit="1" customWidth="1"/>
    <col min="774" max="774" width="4.33203125" bestFit="1" customWidth="1"/>
    <col min="775" max="775" width="7.83203125" bestFit="1" customWidth="1"/>
    <col min="776" max="776" width="14.6640625" bestFit="1" customWidth="1"/>
    <col min="777" max="777" width="12.5" bestFit="1" customWidth="1"/>
    <col min="1025" max="1025" width="77.1640625" customWidth="1"/>
    <col min="1026" max="1026" width="4.6640625" bestFit="1" customWidth="1"/>
    <col min="1027" max="1027" width="6.6640625" bestFit="1" customWidth="1"/>
    <col min="1028" max="1028" width="8.33203125" bestFit="1" customWidth="1"/>
    <col min="1029" max="1029" width="15.33203125" bestFit="1" customWidth="1"/>
    <col min="1030" max="1030" width="4.33203125" bestFit="1" customWidth="1"/>
    <col min="1031" max="1031" width="7.83203125" bestFit="1" customWidth="1"/>
    <col min="1032" max="1032" width="14.6640625" bestFit="1" customWidth="1"/>
    <col min="1033" max="1033" width="12.5" bestFit="1" customWidth="1"/>
    <col min="1281" max="1281" width="77.1640625" customWidth="1"/>
    <col min="1282" max="1282" width="4.6640625" bestFit="1" customWidth="1"/>
    <col min="1283" max="1283" width="6.6640625" bestFit="1" customWidth="1"/>
    <col min="1284" max="1284" width="8.33203125" bestFit="1" customWidth="1"/>
    <col min="1285" max="1285" width="15.33203125" bestFit="1" customWidth="1"/>
    <col min="1286" max="1286" width="4.33203125" bestFit="1" customWidth="1"/>
    <col min="1287" max="1287" width="7.83203125" bestFit="1" customWidth="1"/>
    <col min="1288" max="1288" width="14.6640625" bestFit="1" customWidth="1"/>
    <col min="1289" max="1289" width="12.5" bestFit="1" customWidth="1"/>
    <col min="1537" max="1537" width="77.1640625" customWidth="1"/>
    <col min="1538" max="1538" width="4.6640625" bestFit="1" customWidth="1"/>
    <col min="1539" max="1539" width="6.6640625" bestFit="1" customWidth="1"/>
    <col min="1540" max="1540" width="8.33203125" bestFit="1" customWidth="1"/>
    <col min="1541" max="1541" width="15.33203125" bestFit="1" customWidth="1"/>
    <col min="1542" max="1542" width="4.33203125" bestFit="1" customWidth="1"/>
    <col min="1543" max="1543" width="7.83203125" bestFit="1" customWidth="1"/>
    <col min="1544" max="1544" width="14.6640625" bestFit="1" customWidth="1"/>
    <col min="1545" max="1545" width="12.5" bestFit="1" customWidth="1"/>
    <col min="1793" max="1793" width="77.1640625" customWidth="1"/>
    <col min="1794" max="1794" width="4.6640625" bestFit="1" customWidth="1"/>
    <col min="1795" max="1795" width="6.6640625" bestFit="1" customWidth="1"/>
    <col min="1796" max="1796" width="8.33203125" bestFit="1" customWidth="1"/>
    <col min="1797" max="1797" width="15.33203125" bestFit="1" customWidth="1"/>
    <col min="1798" max="1798" width="4.33203125" bestFit="1" customWidth="1"/>
    <col min="1799" max="1799" width="7.83203125" bestFit="1" customWidth="1"/>
    <col min="1800" max="1800" width="14.6640625" bestFit="1" customWidth="1"/>
    <col min="1801" max="1801" width="12.5" bestFit="1" customWidth="1"/>
    <col min="2049" max="2049" width="77.1640625" customWidth="1"/>
    <col min="2050" max="2050" width="4.6640625" bestFit="1" customWidth="1"/>
    <col min="2051" max="2051" width="6.6640625" bestFit="1" customWidth="1"/>
    <col min="2052" max="2052" width="8.33203125" bestFit="1" customWidth="1"/>
    <col min="2053" max="2053" width="15.33203125" bestFit="1" customWidth="1"/>
    <col min="2054" max="2054" width="4.33203125" bestFit="1" customWidth="1"/>
    <col min="2055" max="2055" width="7.83203125" bestFit="1" customWidth="1"/>
    <col min="2056" max="2056" width="14.6640625" bestFit="1" customWidth="1"/>
    <col min="2057" max="2057" width="12.5" bestFit="1" customWidth="1"/>
    <col min="2305" max="2305" width="77.1640625" customWidth="1"/>
    <col min="2306" max="2306" width="4.6640625" bestFit="1" customWidth="1"/>
    <col min="2307" max="2307" width="6.6640625" bestFit="1" customWidth="1"/>
    <col min="2308" max="2308" width="8.33203125" bestFit="1" customWidth="1"/>
    <col min="2309" max="2309" width="15.33203125" bestFit="1" customWidth="1"/>
    <col min="2310" max="2310" width="4.33203125" bestFit="1" customWidth="1"/>
    <col min="2311" max="2311" width="7.83203125" bestFit="1" customWidth="1"/>
    <col min="2312" max="2312" width="14.6640625" bestFit="1" customWidth="1"/>
    <col min="2313" max="2313" width="12.5" bestFit="1" customWidth="1"/>
    <col min="2561" max="2561" width="77.1640625" customWidth="1"/>
    <col min="2562" max="2562" width="4.6640625" bestFit="1" customWidth="1"/>
    <col min="2563" max="2563" width="6.6640625" bestFit="1" customWidth="1"/>
    <col min="2564" max="2564" width="8.33203125" bestFit="1" customWidth="1"/>
    <col min="2565" max="2565" width="15.33203125" bestFit="1" customWidth="1"/>
    <col min="2566" max="2566" width="4.33203125" bestFit="1" customWidth="1"/>
    <col min="2567" max="2567" width="7.83203125" bestFit="1" customWidth="1"/>
    <col min="2568" max="2568" width="14.6640625" bestFit="1" customWidth="1"/>
    <col min="2569" max="2569" width="12.5" bestFit="1" customWidth="1"/>
    <col min="2817" max="2817" width="77.1640625" customWidth="1"/>
    <col min="2818" max="2818" width="4.6640625" bestFit="1" customWidth="1"/>
    <col min="2819" max="2819" width="6.6640625" bestFit="1" customWidth="1"/>
    <col min="2820" max="2820" width="8.33203125" bestFit="1" customWidth="1"/>
    <col min="2821" max="2821" width="15.33203125" bestFit="1" customWidth="1"/>
    <col min="2822" max="2822" width="4.33203125" bestFit="1" customWidth="1"/>
    <col min="2823" max="2823" width="7.83203125" bestFit="1" customWidth="1"/>
    <col min="2824" max="2824" width="14.6640625" bestFit="1" customWidth="1"/>
    <col min="2825" max="2825" width="12.5" bestFit="1" customWidth="1"/>
    <col min="3073" max="3073" width="77.1640625" customWidth="1"/>
    <col min="3074" max="3074" width="4.6640625" bestFit="1" customWidth="1"/>
    <col min="3075" max="3075" width="6.6640625" bestFit="1" customWidth="1"/>
    <col min="3076" max="3076" width="8.33203125" bestFit="1" customWidth="1"/>
    <col min="3077" max="3077" width="15.33203125" bestFit="1" customWidth="1"/>
    <col min="3078" max="3078" width="4.33203125" bestFit="1" customWidth="1"/>
    <col min="3079" max="3079" width="7.83203125" bestFit="1" customWidth="1"/>
    <col min="3080" max="3080" width="14.6640625" bestFit="1" customWidth="1"/>
    <col min="3081" max="3081" width="12.5" bestFit="1" customWidth="1"/>
    <col min="3329" max="3329" width="77.1640625" customWidth="1"/>
    <col min="3330" max="3330" width="4.6640625" bestFit="1" customWidth="1"/>
    <col min="3331" max="3331" width="6.6640625" bestFit="1" customWidth="1"/>
    <col min="3332" max="3332" width="8.33203125" bestFit="1" customWidth="1"/>
    <col min="3333" max="3333" width="15.33203125" bestFit="1" customWidth="1"/>
    <col min="3334" max="3334" width="4.33203125" bestFit="1" customWidth="1"/>
    <col min="3335" max="3335" width="7.83203125" bestFit="1" customWidth="1"/>
    <col min="3336" max="3336" width="14.6640625" bestFit="1" customWidth="1"/>
    <col min="3337" max="3337" width="12.5" bestFit="1" customWidth="1"/>
    <col min="3585" max="3585" width="77.1640625" customWidth="1"/>
    <col min="3586" max="3586" width="4.6640625" bestFit="1" customWidth="1"/>
    <col min="3587" max="3587" width="6.6640625" bestFit="1" customWidth="1"/>
    <col min="3588" max="3588" width="8.33203125" bestFit="1" customWidth="1"/>
    <col min="3589" max="3589" width="15.33203125" bestFit="1" customWidth="1"/>
    <col min="3590" max="3590" width="4.33203125" bestFit="1" customWidth="1"/>
    <col min="3591" max="3591" width="7.83203125" bestFit="1" customWidth="1"/>
    <col min="3592" max="3592" width="14.6640625" bestFit="1" customWidth="1"/>
    <col min="3593" max="3593" width="12.5" bestFit="1" customWidth="1"/>
    <col min="3841" max="3841" width="77.1640625" customWidth="1"/>
    <col min="3842" max="3842" width="4.6640625" bestFit="1" customWidth="1"/>
    <col min="3843" max="3843" width="6.6640625" bestFit="1" customWidth="1"/>
    <col min="3844" max="3844" width="8.33203125" bestFit="1" customWidth="1"/>
    <col min="3845" max="3845" width="15.33203125" bestFit="1" customWidth="1"/>
    <col min="3846" max="3846" width="4.33203125" bestFit="1" customWidth="1"/>
    <col min="3847" max="3847" width="7.83203125" bestFit="1" customWidth="1"/>
    <col min="3848" max="3848" width="14.6640625" bestFit="1" customWidth="1"/>
    <col min="3849" max="3849" width="12.5" bestFit="1" customWidth="1"/>
    <col min="4097" max="4097" width="77.1640625" customWidth="1"/>
    <col min="4098" max="4098" width="4.6640625" bestFit="1" customWidth="1"/>
    <col min="4099" max="4099" width="6.6640625" bestFit="1" customWidth="1"/>
    <col min="4100" max="4100" width="8.33203125" bestFit="1" customWidth="1"/>
    <col min="4101" max="4101" width="15.33203125" bestFit="1" customWidth="1"/>
    <col min="4102" max="4102" width="4.33203125" bestFit="1" customWidth="1"/>
    <col min="4103" max="4103" width="7.83203125" bestFit="1" customWidth="1"/>
    <col min="4104" max="4104" width="14.6640625" bestFit="1" customWidth="1"/>
    <col min="4105" max="4105" width="12.5" bestFit="1" customWidth="1"/>
    <col min="4353" max="4353" width="77.1640625" customWidth="1"/>
    <col min="4354" max="4354" width="4.6640625" bestFit="1" customWidth="1"/>
    <col min="4355" max="4355" width="6.6640625" bestFit="1" customWidth="1"/>
    <col min="4356" max="4356" width="8.33203125" bestFit="1" customWidth="1"/>
    <col min="4357" max="4357" width="15.33203125" bestFit="1" customWidth="1"/>
    <col min="4358" max="4358" width="4.33203125" bestFit="1" customWidth="1"/>
    <col min="4359" max="4359" width="7.83203125" bestFit="1" customWidth="1"/>
    <col min="4360" max="4360" width="14.6640625" bestFit="1" customWidth="1"/>
    <col min="4361" max="4361" width="12.5" bestFit="1" customWidth="1"/>
    <col min="4609" max="4609" width="77.1640625" customWidth="1"/>
    <col min="4610" max="4610" width="4.6640625" bestFit="1" customWidth="1"/>
    <col min="4611" max="4611" width="6.6640625" bestFit="1" customWidth="1"/>
    <col min="4612" max="4612" width="8.33203125" bestFit="1" customWidth="1"/>
    <col min="4613" max="4613" width="15.33203125" bestFit="1" customWidth="1"/>
    <col min="4614" max="4614" width="4.33203125" bestFit="1" customWidth="1"/>
    <col min="4615" max="4615" width="7.83203125" bestFit="1" customWidth="1"/>
    <col min="4616" max="4616" width="14.6640625" bestFit="1" customWidth="1"/>
    <col min="4617" max="4617" width="12.5" bestFit="1" customWidth="1"/>
    <col min="4865" max="4865" width="77.1640625" customWidth="1"/>
    <col min="4866" max="4866" width="4.6640625" bestFit="1" customWidth="1"/>
    <col min="4867" max="4867" width="6.6640625" bestFit="1" customWidth="1"/>
    <col min="4868" max="4868" width="8.33203125" bestFit="1" customWidth="1"/>
    <col min="4869" max="4869" width="15.33203125" bestFit="1" customWidth="1"/>
    <col min="4870" max="4870" width="4.33203125" bestFit="1" customWidth="1"/>
    <col min="4871" max="4871" width="7.83203125" bestFit="1" customWidth="1"/>
    <col min="4872" max="4872" width="14.6640625" bestFit="1" customWidth="1"/>
    <col min="4873" max="4873" width="12.5" bestFit="1" customWidth="1"/>
    <col min="5121" max="5121" width="77.1640625" customWidth="1"/>
    <col min="5122" max="5122" width="4.6640625" bestFit="1" customWidth="1"/>
    <col min="5123" max="5123" width="6.6640625" bestFit="1" customWidth="1"/>
    <col min="5124" max="5124" width="8.33203125" bestFit="1" customWidth="1"/>
    <col min="5125" max="5125" width="15.33203125" bestFit="1" customWidth="1"/>
    <col min="5126" max="5126" width="4.33203125" bestFit="1" customWidth="1"/>
    <col min="5127" max="5127" width="7.83203125" bestFit="1" customWidth="1"/>
    <col min="5128" max="5128" width="14.6640625" bestFit="1" customWidth="1"/>
    <col min="5129" max="5129" width="12.5" bestFit="1" customWidth="1"/>
    <col min="5377" max="5377" width="77.1640625" customWidth="1"/>
    <col min="5378" max="5378" width="4.6640625" bestFit="1" customWidth="1"/>
    <col min="5379" max="5379" width="6.6640625" bestFit="1" customWidth="1"/>
    <col min="5380" max="5380" width="8.33203125" bestFit="1" customWidth="1"/>
    <col min="5381" max="5381" width="15.33203125" bestFit="1" customWidth="1"/>
    <col min="5382" max="5382" width="4.33203125" bestFit="1" customWidth="1"/>
    <col min="5383" max="5383" width="7.83203125" bestFit="1" customWidth="1"/>
    <col min="5384" max="5384" width="14.6640625" bestFit="1" customWidth="1"/>
    <col min="5385" max="5385" width="12.5" bestFit="1" customWidth="1"/>
    <col min="5633" max="5633" width="77.1640625" customWidth="1"/>
    <col min="5634" max="5634" width="4.6640625" bestFit="1" customWidth="1"/>
    <col min="5635" max="5635" width="6.6640625" bestFit="1" customWidth="1"/>
    <col min="5636" max="5636" width="8.33203125" bestFit="1" customWidth="1"/>
    <col min="5637" max="5637" width="15.33203125" bestFit="1" customWidth="1"/>
    <col min="5638" max="5638" width="4.33203125" bestFit="1" customWidth="1"/>
    <col min="5639" max="5639" width="7.83203125" bestFit="1" customWidth="1"/>
    <col min="5640" max="5640" width="14.6640625" bestFit="1" customWidth="1"/>
    <col min="5641" max="5641" width="12.5" bestFit="1" customWidth="1"/>
    <col min="5889" max="5889" width="77.1640625" customWidth="1"/>
    <col min="5890" max="5890" width="4.6640625" bestFit="1" customWidth="1"/>
    <col min="5891" max="5891" width="6.6640625" bestFit="1" customWidth="1"/>
    <col min="5892" max="5892" width="8.33203125" bestFit="1" customWidth="1"/>
    <col min="5893" max="5893" width="15.33203125" bestFit="1" customWidth="1"/>
    <col min="5894" max="5894" width="4.33203125" bestFit="1" customWidth="1"/>
    <col min="5895" max="5895" width="7.83203125" bestFit="1" customWidth="1"/>
    <col min="5896" max="5896" width="14.6640625" bestFit="1" customWidth="1"/>
    <col min="5897" max="5897" width="12.5" bestFit="1" customWidth="1"/>
    <col min="6145" max="6145" width="77.1640625" customWidth="1"/>
    <col min="6146" max="6146" width="4.6640625" bestFit="1" customWidth="1"/>
    <col min="6147" max="6147" width="6.6640625" bestFit="1" customWidth="1"/>
    <col min="6148" max="6148" width="8.33203125" bestFit="1" customWidth="1"/>
    <col min="6149" max="6149" width="15.33203125" bestFit="1" customWidth="1"/>
    <col min="6150" max="6150" width="4.33203125" bestFit="1" customWidth="1"/>
    <col min="6151" max="6151" width="7.83203125" bestFit="1" customWidth="1"/>
    <col min="6152" max="6152" width="14.6640625" bestFit="1" customWidth="1"/>
    <col min="6153" max="6153" width="12.5" bestFit="1" customWidth="1"/>
    <col min="6401" max="6401" width="77.1640625" customWidth="1"/>
    <col min="6402" max="6402" width="4.6640625" bestFit="1" customWidth="1"/>
    <col min="6403" max="6403" width="6.6640625" bestFit="1" customWidth="1"/>
    <col min="6404" max="6404" width="8.33203125" bestFit="1" customWidth="1"/>
    <col min="6405" max="6405" width="15.33203125" bestFit="1" customWidth="1"/>
    <col min="6406" max="6406" width="4.33203125" bestFit="1" customWidth="1"/>
    <col min="6407" max="6407" width="7.83203125" bestFit="1" customWidth="1"/>
    <col min="6408" max="6408" width="14.6640625" bestFit="1" customWidth="1"/>
    <col min="6409" max="6409" width="12.5" bestFit="1" customWidth="1"/>
    <col min="6657" max="6657" width="77.1640625" customWidth="1"/>
    <col min="6658" max="6658" width="4.6640625" bestFit="1" customWidth="1"/>
    <col min="6659" max="6659" width="6.6640625" bestFit="1" customWidth="1"/>
    <col min="6660" max="6660" width="8.33203125" bestFit="1" customWidth="1"/>
    <col min="6661" max="6661" width="15.33203125" bestFit="1" customWidth="1"/>
    <col min="6662" max="6662" width="4.33203125" bestFit="1" customWidth="1"/>
    <col min="6663" max="6663" width="7.83203125" bestFit="1" customWidth="1"/>
    <col min="6664" max="6664" width="14.6640625" bestFit="1" customWidth="1"/>
    <col min="6665" max="6665" width="12.5" bestFit="1" customWidth="1"/>
    <col min="6913" max="6913" width="77.1640625" customWidth="1"/>
    <col min="6914" max="6914" width="4.6640625" bestFit="1" customWidth="1"/>
    <col min="6915" max="6915" width="6.6640625" bestFit="1" customWidth="1"/>
    <col min="6916" max="6916" width="8.33203125" bestFit="1" customWidth="1"/>
    <col min="6917" max="6917" width="15.33203125" bestFit="1" customWidth="1"/>
    <col min="6918" max="6918" width="4.33203125" bestFit="1" customWidth="1"/>
    <col min="6919" max="6919" width="7.83203125" bestFit="1" customWidth="1"/>
    <col min="6920" max="6920" width="14.6640625" bestFit="1" customWidth="1"/>
    <col min="6921" max="6921" width="12.5" bestFit="1" customWidth="1"/>
    <col min="7169" max="7169" width="77.1640625" customWidth="1"/>
    <col min="7170" max="7170" width="4.6640625" bestFit="1" customWidth="1"/>
    <col min="7171" max="7171" width="6.6640625" bestFit="1" customWidth="1"/>
    <col min="7172" max="7172" width="8.33203125" bestFit="1" customWidth="1"/>
    <col min="7173" max="7173" width="15.33203125" bestFit="1" customWidth="1"/>
    <col min="7174" max="7174" width="4.33203125" bestFit="1" customWidth="1"/>
    <col min="7175" max="7175" width="7.83203125" bestFit="1" customWidth="1"/>
    <col min="7176" max="7176" width="14.6640625" bestFit="1" customWidth="1"/>
    <col min="7177" max="7177" width="12.5" bestFit="1" customWidth="1"/>
    <col min="7425" max="7425" width="77.1640625" customWidth="1"/>
    <col min="7426" max="7426" width="4.6640625" bestFit="1" customWidth="1"/>
    <col min="7427" max="7427" width="6.6640625" bestFit="1" customWidth="1"/>
    <col min="7428" max="7428" width="8.33203125" bestFit="1" customWidth="1"/>
    <col min="7429" max="7429" width="15.33203125" bestFit="1" customWidth="1"/>
    <col min="7430" max="7430" width="4.33203125" bestFit="1" customWidth="1"/>
    <col min="7431" max="7431" width="7.83203125" bestFit="1" customWidth="1"/>
    <col min="7432" max="7432" width="14.6640625" bestFit="1" customWidth="1"/>
    <col min="7433" max="7433" width="12.5" bestFit="1" customWidth="1"/>
    <col min="7681" max="7681" width="77.1640625" customWidth="1"/>
    <col min="7682" max="7682" width="4.6640625" bestFit="1" customWidth="1"/>
    <col min="7683" max="7683" width="6.6640625" bestFit="1" customWidth="1"/>
    <col min="7684" max="7684" width="8.33203125" bestFit="1" customWidth="1"/>
    <col min="7685" max="7685" width="15.33203125" bestFit="1" customWidth="1"/>
    <col min="7686" max="7686" width="4.33203125" bestFit="1" customWidth="1"/>
    <col min="7687" max="7687" width="7.83203125" bestFit="1" customWidth="1"/>
    <col min="7688" max="7688" width="14.6640625" bestFit="1" customWidth="1"/>
    <col min="7689" max="7689" width="12.5" bestFit="1" customWidth="1"/>
    <col min="7937" max="7937" width="77.1640625" customWidth="1"/>
    <col min="7938" max="7938" width="4.6640625" bestFit="1" customWidth="1"/>
    <col min="7939" max="7939" width="6.6640625" bestFit="1" customWidth="1"/>
    <col min="7940" max="7940" width="8.33203125" bestFit="1" customWidth="1"/>
    <col min="7941" max="7941" width="15.33203125" bestFit="1" customWidth="1"/>
    <col min="7942" max="7942" width="4.33203125" bestFit="1" customWidth="1"/>
    <col min="7943" max="7943" width="7.83203125" bestFit="1" customWidth="1"/>
    <col min="7944" max="7944" width="14.6640625" bestFit="1" customWidth="1"/>
    <col min="7945" max="7945" width="12.5" bestFit="1" customWidth="1"/>
    <col min="8193" max="8193" width="77.1640625" customWidth="1"/>
    <col min="8194" max="8194" width="4.6640625" bestFit="1" customWidth="1"/>
    <col min="8195" max="8195" width="6.6640625" bestFit="1" customWidth="1"/>
    <col min="8196" max="8196" width="8.33203125" bestFit="1" customWidth="1"/>
    <col min="8197" max="8197" width="15.33203125" bestFit="1" customWidth="1"/>
    <col min="8198" max="8198" width="4.33203125" bestFit="1" customWidth="1"/>
    <col min="8199" max="8199" width="7.83203125" bestFit="1" customWidth="1"/>
    <col min="8200" max="8200" width="14.6640625" bestFit="1" customWidth="1"/>
    <col min="8201" max="8201" width="12.5" bestFit="1" customWidth="1"/>
    <col min="8449" max="8449" width="77.1640625" customWidth="1"/>
    <col min="8450" max="8450" width="4.6640625" bestFit="1" customWidth="1"/>
    <col min="8451" max="8451" width="6.6640625" bestFit="1" customWidth="1"/>
    <col min="8452" max="8452" width="8.33203125" bestFit="1" customWidth="1"/>
    <col min="8453" max="8453" width="15.33203125" bestFit="1" customWidth="1"/>
    <col min="8454" max="8454" width="4.33203125" bestFit="1" customWidth="1"/>
    <col min="8455" max="8455" width="7.83203125" bestFit="1" customWidth="1"/>
    <col min="8456" max="8456" width="14.6640625" bestFit="1" customWidth="1"/>
    <col min="8457" max="8457" width="12.5" bestFit="1" customWidth="1"/>
    <col min="8705" max="8705" width="77.1640625" customWidth="1"/>
    <col min="8706" max="8706" width="4.6640625" bestFit="1" customWidth="1"/>
    <col min="8707" max="8707" width="6.6640625" bestFit="1" customWidth="1"/>
    <col min="8708" max="8708" width="8.33203125" bestFit="1" customWidth="1"/>
    <col min="8709" max="8709" width="15.33203125" bestFit="1" customWidth="1"/>
    <col min="8710" max="8710" width="4.33203125" bestFit="1" customWidth="1"/>
    <col min="8711" max="8711" width="7.83203125" bestFit="1" customWidth="1"/>
    <col min="8712" max="8712" width="14.6640625" bestFit="1" customWidth="1"/>
    <col min="8713" max="8713" width="12.5" bestFit="1" customWidth="1"/>
    <col min="8961" max="8961" width="77.1640625" customWidth="1"/>
    <col min="8962" max="8962" width="4.6640625" bestFit="1" customWidth="1"/>
    <col min="8963" max="8963" width="6.6640625" bestFit="1" customWidth="1"/>
    <col min="8964" max="8964" width="8.33203125" bestFit="1" customWidth="1"/>
    <col min="8965" max="8965" width="15.33203125" bestFit="1" customWidth="1"/>
    <col min="8966" max="8966" width="4.33203125" bestFit="1" customWidth="1"/>
    <col min="8967" max="8967" width="7.83203125" bestFit="1" customWidth="1"/>
    <col min="8968" max="8968" width="14.6640625" bestFit="1" customWidth="1"/>
    <col min="8969" max="8969" width="12.5" bestFit="1" customWidth="1"/>
    <col min="9217" max="9217" width="77.1640625" customWidth="1"/>
    <col min="9218" max="9218" width="4.6640625" bestFit="1" customWidth="1"/>
    <col min="9219" max="9219" width="6.6640625" bestFit="1" customWidth="1"/>
    <col min="9220" max="9220" width="8.33203125" bestFit="1" customWidth="1"/>
    <col min="9221" max="9221" width="15.33203125" bestFit="1" customWidth="1"/>
    <col min="9222" max="9222" width="4.33203125" bestFit="1" customWidth="1"/>
    <col min="9223" max="9223" width="7.83203125" bestFit="1" customWidth="1"/>
    <col min="9224" max="9224" width="14.6640625" bestFit="1" customWidth="1"/>
    <col min="9225" max="9225" width="12.5" bestFit="1" customWidth="1"/>
    <col min="9473" max="9473" width="77.1640625" customWidth="1"/>
    <col min="9474" max="9474" width="4.6640625" bestFit="1" customWidth="1"/>
    <col min="9475" max="9475" width="6.6640625" bestFit="1" customWidth="1"/>
    <col min="9476" max="9476" width="8.33203125" bestFit="1" customWidth="1"/>
    <col min="9477" max="9477" width="15.33203125" bestFit="1" customWidth="1"/>
    <col min="9478" max="9478" width="4.33203125" bestFit="1" customWidth="1"/>
    <col min="9479" max="9479" width="7.83203125" bestFit="1" customWidth="1"/>
    <col min="9480" max="9480" width="14.6640625" bestFit="1" customWidth="1"/>
    <col min="9481" max="9481" width="12.5" bestFit="1" customWidth="1"/>
    <col min="9729" max="9729" width="77.1640625" customWidth="1"/>
    <col min="9730" max="9730" width="4.6640625" bestFit="1" customWidth="1"/>
    <col min="9731" max="9731" width="6.6640625" bestFit="1" customWidth="1"/>
    <col min="9732" max="9732" width="8.33203125" bestFit="1" customWidth="1"/>
    <col min="9733" max="9733" width="15.33203125" bestFit="1" customWidth="1"/>
    <col min="9734" max="9734" width="4.33203125" bestFit="1" customWidth="1"/>
    <col min="9735" max="9735" width="7.83203125" bestFit="1" customWidth="1"/>
    <col min="9736" max="9736" width="14.6640625" bestFit="1" customWidth="1"/>
    <col min="9737" max="9737" width="12.5" bestFit="1" customWidth="1"/>
    <col min="9985" max="9985" width="77.1640625" customWidth="1"/>
    <col min="9986" max="9986" width="4.6640625" bestFit="1" customWidth="1"/>
    <col min="9987" max="9987" width="6.6640625" bestFit="1" customWidth="1"/>
    <col min="9988" max="9988" width="8.33203125" bestFit="1" customWidth="1"/>
    <col min="9989" max="9989" width="15.33203125" bestFit="1" customWidth="1"/>
    <col min="9990" max="9990" width="4.33203125" bestFit="1" customWidth="1"/>
    <col min="9991" max="9991" width="7.83203125" bestFit="1" customWidth="1"/>
    <col min="9992" max="9992" width="14.6640625" bestFit="1" customWidth="1"/>
    <col min="9993" max="9993" width="12.5" bestFit="1" customWidth="1"/>
    <col min="10241" max="10241" width="77.1640625" customWidth="1"/>
    <col min="10242" max="10242" width="4.6640625" bestFit="1" customWidth="1"/>
    <col min="10243" max="10243" width="6.6640625" bestFit="1" customWidth="1"/>
    <col min="10244" max="10244" width="8.33203125" bestFit="1" customWidth="1"/>
    <col min="10245" max="10245" width="15.33203125" bestFit="1" customWidth="1"/>
    <col min="10246" max="10246" width="4.33203125" bestFit="1" customWidth="1"/>
    <col min="10247" max="10247" width="7.83203125" bestFit="1" customWidth="1"/>
    <col min="10248" max="10248" width="14.6640625" bestFit="1" customWidth="1"/>
    <col min="10249" max="10249" width="12.5" bestFit="1" customWidth="1"/>
    <col min="10497" max="10497" width="77.1640625" customWidth="1"/>
    <col min="10498" max="10498" width="4.6640625" bestFit="1" customWidth="1"/>
    <col min="10499" max="10499" width="6.6640625" bestFit="1" customWidth="1"/>
    <col min="10500" max="10500" width="8.33203125" bestFit="1" customWidth="1"/>
    <col min="10501" max="10501" width="15.33203125" bestFit="1" customWidth="1"/>
    <col min="10502" max="10502" width="4.33203125" bestFit="1" customWidth="1"/>
    <col min="10503" max="10503" width="7.83203125" bestFit="1" customWidth="1"/>
    <col min="10504" max="10504" width="14.6640625" bestFit="1" customWidth="1"/>
    <col min="10505" max="10505" width="12.5" bestFit="1" customWidth="1"/>
    <col min="10753" max="10753" width="77.1640625" customWidth="1"/>
    <col min="10754" max="10754" width="4.6640625" bestFit="1" customWidth="1"/>
    <col min="10755" max="10755" width="6.6640625" bestFit="1" customWidth="1"/>
    <col min="10756" max="10756" width="8.33203125" bestFit="1" customWidth="1"/>
    <col min="10757" max="10757" width="15.33203125" bestFit="1" customWidth="1"/>
    <col min="10758" max="10758" width="4.33203125" bestFit="1" customWidth="1"/>
    <col min="10759" max="10759" width="7.83203125" bestFit="1" customWidth="1"/>
    <col min="10760" max="10760" width="14.6640625" bestFit="1" customWidth="1"/>
    <col min="10761" max="10761" width="12.5" bestFit="1" customWidth="1"/>
    <col min="11009" max="11009" width="77.1640625" customWidth="1"/>
    <col min="11010" max="11010" width="4.6640625" bestFit="1" customWidth="1"/>
    <col min="11011" max="11011" width="6.6640625" bestFit="1" customWidth="1"/>
    <col min="11012" max="11012" width="8.33203125" bestFit="1" customWidth="1"/>
    <col min="11013" max="11013" width="15.33203125" bestFit="1" customWidth="1"/>
    <col min="11014" max="11014" width="4.33203125" bestFit="1" customWidth="1"/>
    <col min="11015" max="11015" width="7.83203125" bestFit="1" customWidth="1"/>
    <col min="11016" max="11016" width="14.6640625" bestFit="1" customWidth="1"/>
    <col min="11017" max="11017" width="12.5" bestFit="1" customWidth="1"/>
    <col min="11265" max="11265" width="77.1640625" customWidth="1"/>
    <col min="11266" max="11266" width="4.6640625" bestFit="1" customWidth="1"/>
    <col min="11267" max="11267" width="6.6640625" bestFit="1" customWidth="1"/>
    <col min="11268" max="11268" width="8.33203125" bestFit="1" customWidth="1"/>
    <col min="11269" max="11269" width="15.33203125" bestFit="1" customWidth="1"/>
    <col min="11270" max="11270" width="4.33203125" bestFit="1" customWidth="1"/>
    <col min="11271" max="11271" width="7.83203125" bestFit="1" customWidth="1"/>
    <col min="11272" max="11272" width="14.6640625" bestFit="1" customWidth="1"/>
    <col min="11273" max="11273" width="12.5" bestFit="1" customWidth="1"/>
    <col min="11521" max="11521" width="77.1640625" customWidth="1"/>
    <col min="11522" max="11522" width="4.6640625" bestFit="1" customWidth="1"/>
    <col min="11523" max="11523" width="6.6640625" bestFit="1" customWidth="1"/>
    <col min="11524" max="11524" width="8.33203125" bestFit="1" customWidth="1"/>
    <col min="11525" max="11525" width="15.33203125" bestFit="1" customWidth="1"/>
    <col min="11526" max="11526" width="4.33203125" bestFit="1" customWidth="1"/>
    <col min="11527" max="11527" width="7.83203125" bestFit="1" customWidth="1"/>
    <col min="11528" max="11528" width="14.6640625" bestFit="1" customWidth="1"/>
    <col min="11529" max="11529" width="12.5" bestFit="1" customWidth="1"/>
    <col min="11777" max="11777" width="77.1640625" customWidth="1"/>
    <col min="11778" max="11778" width="4.6640625" bestFit="1" customWidth="1"/>
    <col min="11779" max="11779" width="6.6640625" bestFit="1" customWidth="1"/>
    <col min="11780" max="11780" width="8.33203125" bestFit="1" customWidth="1"/>
    <col min="11781" max="11781" width="15.33203125" bestFit="1" customWidth="1"/>
    <col min="11782" max="11782" width="4.33203125" bestFit="1" customWidth="1"/>
    <col min="11783" max="11783" width="7.83203125" bestFit="1" customWidth="1"/>
    <col min="11784" max="11784" width="14.6640625" bestFit="1" customWidth="1"/>
    <col min="11785" max="11785" width="12.5" bestFit="1" customWidth="1"/>
    <col min="12033" max="12033" width="77.1640625" customWidth="1"/>
    <col min="12034" max="12034" width="4.6640625" bestFit="1" customWidth="1"/>
    <col min="12035" max="12035" width="6.6640625" bestFit="1" customWidth="1"/>
    <col min="12036" max="12036" width="8.33203125" bestFit="1" customWidth="1"/>
    <col min="12037" max="12037" width="15.33203125" bestFit="1" customWidth="1"/>
    <col min="12038" max="12038" width="4.33203125" bestFit="1" customWidth="1"/>
    <col min="12039" max="12039" width="7.83203125" bestFit="1" customWidth="1"/>
    <col min="12040" max="12040" width="14.6640625" bestFit="1" customWidth="1"/>
    <col min="12041" max="12041" width="12.5" bestFit="1" customWidth="1"/>
    <col min="12289" max="12289" width="77.1640625" customWidth="1"/>
    <col min="12290" max="12290" width="4.6640625" bestFit="1" customWidth="1"/>
    <col min="12291" max="12291" width="6.6640625" bestFit="1" customWidth="1"/>
    <col min="12292" max="12292" width="8.33203125" bestFit="1" customWidth="1"/>
    <col min="12293" max="12293" width="15.33203125" bestFit="1" customWidth="1"/>
    <col min="12294" max="12294" width="4.33203125" bestFit="1" customWidth="1"/>
    <col min="12295" max="12295" width="7.83203125" bestFit="1" customWidth="1"/>
    <col min="12296" max="12296" width="14.6640625" bestFit="1" customWidth="1"/>
    <col min="12297" max="12297" width="12.5" bestFit="1" customWidth="1"/>
    <col min="12545" max="12545" width="77.1640625" customWidth="1"/>
    <col min="12546" max="12546" width="4.6640625" bestFit="1" customWidth="1"/>
    <col min="12547" max="12547" width="6.6640625" bestFit="1" customWidth="1"/>
    <col min="12548" max="12548" width="8.33203125" bestFit="1" customWidth="1"/>
    <col min="12549" max="12549" width="15.33203125" bestFit="1" customWidth="1"/>
    <col min="12550" max="12550" width="4.33203125" bestFit="1" customWidth="1"/>
    <col min="12551" max="12551" width="7.83203125" bestFit="1" customWidth="1"/>
    <col min="12552" max="12552" width="14.6640625" bestFit="1" customWidth="1"/>
    <col min="12553" max="12553" width="12.5" bestFit="1" customWidth="1"/>
    <col min="12801" max="12801" width="77.1640625" customWidth="1"/>
    <col min="12802" max="12802" width="4.6640625" bestFit="1" customWidth="1"/>
    <col min="12803" max="12803" width="6.6640625" bestFit="1" customWidth="1"/>
    <col min="12804" max="12804" width="8.33203125" bestFit="1" customWidth="1"/>
    <col min="12805" max="12805" width="15.33203125" bestFit="1" customWidth="1"/>
    <col min="12806" max="12806" width="4.33203125" bestFit="1" customWidth="1"/>
    <col min="12807" max="12807" width="7.83203125" bestFit="1" customWidth="1"/>
    <col min="12808" max="12808" width="14.6640625" bestFit="1" customWidth="1"/>
    <col min="12809" max="12809" width="12.5" bestFit="1" customWidth="1"/>
    <col min="13057" max="13057" width="77.1640625" customWidth="1"/>
    <col min="13058" max="13058" width="4.6640625" bestFit="1" customWidth="1"/>
    <col min="13059" max="13059" width="6.6640625" bestFit="1" customWidth="1"/>
    <col min="13060" max="13060" width="8.33203125" bestFit="1" customWidth="1"/>
    <col min="13061" max="13061" width="15.33203125" bestFit="1" customWidth="1"/>
    <col min="13062" max="13062" width="4.33203125" bestFit="1" customWidth="1"/>
    <col min="13063" max="13063" width="7.83203125" bestFit="1" customWidth="1"/>
    <col min="13064" max="13064" width="14.6640625" bestFit="1" customWidth="1"/>
    <col min="13065" max="13065" width="12.5" bestFit="1" customWidth="1"/>
    <col min="13313" max="13313" width="77.1640625" customWidth="1"/>
    <col min="13314" max="13314" width="4.6640625" bestFit="1" customWidth="1"/>
    <col min="13315" max="13315" width="6.6640625" bestFit="1" customWidth="1"/>
    <col min="13316" max="13316" width="8.33203125" bestFit="1" customWidth="1"/>
    <col min="13317" max="13317" width="15.33203125" bestFit="1" customWidth="1"/>
    <col min="13318" max="13318" width="4.33203125" bestFit="1" customWidth="1"/>
    <col min="13319" max="13319" width="7.83203125" bestFit="1" customWidth="1"/>
    <col min="13320" max="13320" width="14.6640625" bestFit="1" customWidth="1"/>
    <col min="13321" max="13321" width="12.5" bestFit="1" customWidth="1"/>
    <col min="13569" max="13569" width="77.1640625" customWidth="1"/>
    <col min="13570" max="13570" width="4.6640625" bestFit="1" customWidth="1"/>
    <col min="13571" max="13571" width="6.6640625" bestFit="1" customWidth="1"/>
    <col min="13572" max="13572" width="8.33203125" bestFit="1" customWidth="1"/>
    <col min="13573" max="13573" width="15.33203125" bestFit="1" customWidth="1"/>
    <col min="13574" max="13574" width="4.33203125" bestFit="1" customWidth="1"/>
    <col min="13575" max="13575" width="7.83203125" bestFit="1" customWidth="1"/>
    <col min="13576" max="13576" width="14.6640625" bestFit="1" customWidth="1"/>
    <col min="13577" max="13577" width="12.5" bestFit="1" customWidth="1"/>
    <col min="13825" max="13825" width="77.1640625" customWidth="1"/>
    <col min="13826" max="13826" width="4.6640625" bestFit="1" customWidth="1"/>
    <col min="13827" max="13827" width="6.6640625" bestFit="1" customWidth="1"/>
    <col min="13828" max="13828" width="8.33203125" bestFit="1" customWidth="1"/>
    <col min="13829" max="13829" width="15.33203125" bestFit="1" customWidth="1"/>
    <col min="13830" max="13830" width="4.33203125" bestFit="1" customWidth="1"/>
    <col min="13831" max="13831" width="7.83203125" bestFit="1" customWidth="1"/>
    <col min="13832" max="13832" width="14.6640625" bestFit="1" customWidth="1"/>
    <col min="13833" max="13833" width="12.5" bestFit="1" customWidth="1"/>
    <col min="14081" max="14081" width="77.1640625" customWidth="1"/>
    <col min="14082" max="14082" width="4.6640625" bestFit="1" customWidth="1"/>
    <col min="14083" max="14083" width="6.6640625" bestFit="1" customWidth="1"/>
    <col min="14084" max="14084" width="8.33203125" bestFit="1" customWidth="1"/>
    <col min="14085" max="14085" width="15.33203125" bestFit="1" customWidth="1"/>
    <col min="14086" max="14086" width="4.33203125" bestFit="1" customWidth="1"/>
    <col min="14087" max="14087" width="7.83203125" bestFit="1" customWidth="1"/>
    <col min="14088" max="14088" width="14.6640625" bestFit="1" customWidth="1"/>
    <col min="14089" max="14089" width="12.5" bestFit="1" customWidth="1"/>
    <col min="14337" max="14337" width="77.1640625" customWidth="1"/>
    <col min="14338" max="14338" width="4.6640625" bestFit="1" customWidth="1"/>
    <col min="14339" max="14339" width="6.6640625" bestFit="1" customWidth="1"/>
    <col min="14340" max="14340" width="8.33203125" bestFit="1" customWidth="1"/>
    <col min="14341" max="14341" width="15.33203125" bestFit="1" customWidth="1"/>
    <col min="14342" max="14342" width="4.33203125" bestFit="1" customWidth="1"/>
    <col min="14343" max="14343" width="7.83203125" bestFit="1" customWidth="1"/>
    <col min="14344" max="14344" width="14.6640625" bestFit="1" customWidth="1"/>
    <col min="14345" max="14345" width="12.5" bestFit="1" customWidth="1"/>
    <col min="14593" max="14593" width="77.1640625" customWidth="1"/>
    <col min="14594" max="14594" width="4.6640625" bestFit="1" customWidth="1"/>
    <col min="14595" max="14595" width="6.6640625" bestFit="1" customWidth="1"/>
    <col min="14596" max="14596" width="8.33203125" bestFit="1" customWidth="1"/>
    <col min="14597" max="14597" width="15.33203125" bestFit="1" customWidth="1"/>
    <col min="14598" max="14598" width="4.33203125" bestFit="1" customWidth="1"/>
    <col min="14599" max="14599" width="7.83203125" bestFit="1" customWidth="1"/>
    <col min="14600" max="14600" width="14.6640625" bestFit="1" customWidth="1"/>
    <col min="14601" max="14601" width="12.5" bestFit="1" customWidth="1"/>
    <col min="14849" max="14849" width="77.1640625" customWidth="1"/>
    <col min="14850" max="14850" width="4.6640625" bestFit="1" customWidth="1"/>
    <col min="14851" max="14851" width="6.6640625" bestFit="1" customWidth="1"/>
    <col min="14852" max="14852" width="8.33203125" bestFit="1" customWidth="1"/>
    <col min="14853" max="14853" width="15.33203125" bestFit="1" customWidth="1"/>
    <col min="14854" max="14854" width="4.33203125" bestFit="1" customWidth="1"/>
    <col min="14855" max="14855" width="7.83203125" bestFit="1" customWidth="1"/>
    <col min="14856" max="14856" width="14.6640625" bestFit="1" customWidth="1"/>
    <col min="14857" max="14857" width="12.5" bestFit="1" customWidth="1"/>
    <col min="15105" max="15105" width="77.1640625" customWidth="1"/>
    <col min="15106" max="15106" width="4.6640625" bestFit="1" customWidth="1"/>
    <col min="15107" max="15107" width="6.6640625" bestFit="1" customWidth="1"/>
    <col min="15108" max="15108" width="8.33203125" bestFit="1" customWidth="1"/>
    <col min="15109" max="15109" width="15.33203125" bestFit="1" customWidth="1"/>
    <col min="15110" max="15110" width="4.33203125" bestFit="1" customWidth="1"/>
    <col min="15111" max="15111" width="7.83203125" bestFit="1" customWidth="1"/>
    <col min="15112" max="15112" width="14.6640625" bestFit="1" customWidth="1"/>
    <col min="15113" max="15113" width="12.5" bestFit="1" customWidth="1"/>
    <col min="15361" max="15361" width="77.1640625" customWidth="1"/>
    <col min="15362" max="15362" width="4.6640625" bestFit="1" customWidth="1"/>
    <col min="15363" max="15363" width="6.6640625" bestFit="1" customWidth="1"/>
    <col min="15364" max="15364" width="8.33203125" bestFit="1" customWidth="1"/>
    <col min="15365" max="15365" width="15.33203125" bestFit="1" customWidth="1"/>
    <col min="15366" max="15366" width="4.33203125" bestFit="1" customWidth="1"/>
    <col min="15367" max="15367" width="7.83203125" bestFit="1" customWidth="1"/>
    <col min="15368" max="15368" width="14.6640625" bestFit="1" customWidth="1"/>
    <col min="15369" max="15369" width="12.5" bestFit="1" customWidth="1"/>
    <col min="15617" max="15617" width="77.1640625" customWidth="1"/>
    <col min="15618" max="15618" width="4.6640625" bestFit="1" customWidth="1"/>
    <col min="15619" max="15619" width="6.6640625" bestFit="1" customWidth="1"/>
    <col min="15620" max="15620" width="8.33203125" bestFit="1" customWidth="1"/>
    <col min="15621" max="15621" width="15.33203125" bestFit="1" customWidth="1"/>
    <col min="15622" max="15622" width="4.33203125" bestFit="1" customWidth="1"/>
    <col min="15623" max="15623" width="7.83203125" bestFit="1" customWidth="1"/>
    <col min="15624" max="15624" width="14.6640625" bestFit="1" customWidth="1"/>
    <col min="15625" max="15625" width="12.5" bestFit="1" customWidth="1"/>
    <col min="15873" max="15873" width="77.1640625" customWidth="1"/>
    <col min="15874" max="15874" width="4.6640625" bestFit="1" customWidth="1"/>
    <col min="15875" max="15875" width="6.6640625" bestFit="1" customWidth="1"/>
    <col min="15876" max="15876" width="8.33203125" bestFit="1" customWidth="1"/>
    <col min="15877" max="15877" width="15.33203125" bestFit="1" customWidth="1"/>
    <col min="15878" max="15878" width="4.33203125" bestFit="1" customWidth="1"/>
    <col min="15879" max="15879" width="7.83203125" bestFit="1" customWidth="1"/>
    <col min="15880" max="15880" width="14.6640625" bestFit="1" customWidth="1"/>
    <col min="15881" max="15881" width="12.5" bestFit="1" customWidth="1"/>
    <col min="16129" max="16129" width="77.1640625" customWidth="1"/>
    <col min="16130" max="16130" width="4.6640625" bestFit="1" customWidth="1"/>
    <col min="16131" max="16131" width="6.6640625" bestFit="1" customWidth="1"/>
    <col min="16132" max="16132" width="8.33203125" bestFit="1" customWidth="1"/>
    <col min="16133" max="16133" width="15.33203125" bestFit="1" customWidth="1"/>
    <col min="16134" max="16134" width="4.33203125" bestFit="1" customWidth="1"/>
    <col min="16135" max="16135" width="7.83203125" bestFit="1" customWidth="1"/>
    <col min="16136" max="16136" width="14.6640625" bestFit="1" customWidth="1"/>
    <col min="16137" max="16137" width="12.5" bestFit="1" customWidth="1"/>
  </cols>
  <sheetData>
    <row r="1" spans="1:9" ht="12">
      <c r="A1" s="316" t="s">
        <v>1065</v>
      </c>
      <c r="B1" s="316" t="s">
        <v>1066</v>
      </c>
      <c r="C1" s="317" t="s">
        <v>1067</v>
      </c>
      <c r="D1" s="317" t="s">
        <v>948</v>
      </c>
      <c r="E1" s="317" t="s">
        <v>1068</v>
      </c>
      <c r="F1" s="316" t="s">
        <v>1069</v>
      </c>
      <c r="G1" s="317" t="s">
        <v>956</v>
      </c>
      <c r="H1" s="317" t="s">
        <v>1070</v>
      </c>
      <c r="I1" s="317" t="s">
        <v>1071</v>
      </c>
    </row>
    <row r="2" spans="1:9" ht="16.5">
      <c r="A2" s="318" t="s">
        <v>1072</v>
      </c>
      <c r="B2" s="318" t="s">
        <v>1</v>
      </c>
      <c r="C2" s="319"/>
      <c r="D2" s="319"/>
      <c r="E2" s="319"/>
      <c r="F2" s="318" t="s">
        <v>1</v>
      </c>
      <c r="G2" s="319"/>
      <c r="H2" s="319"/>
      <c r="I2" s="319"/>
    </row>
    <row r="3" spans="1:9" ht="14.25">
      <c r="A3" s="320" t="s">
        <v>1073</v>
      </c>
      <c r="B3" s="320" t="s">
        <v>1</v>
      </c>
      <c r="C3" s="321"/>
      <c r="D3" s="321"/>
      <c r="E3" s="321"/>
      <c r="F3" s="320" t="s">
        <v>1</v>
      </c>
      <c r="G3" s="321"/>
      <c r="H3" s="321"/>
      <c r="I3" s="321"/>
    </row>
    <row r="4" spans="1:9" ht="12">
      <c r="A4" s="322" t="s">
        <v>1074</v>
      </c>
      <c r="B4" s="322" t="s">
        <v>801</v>
      </c>
      <c r="C4" s="323">
        <v>1</v>
      </c>
      <c r="D4" s="323"/>
      <c r="E4" s="323">
        <f t="shared" ref="E4:E9" si="0">SUM(D4*C4)</f>
        <v>0</v>
      </c>
      <c r="F4" s="322" t="s">
        <v>1</v>
      </c>
      <c r="G4" s="323"/>
      <c r="H4" s="323">
        <f t="shared" ref="H4:H9" si="1">SUM(C4*G4)</f>
        <v>0</v>
      </c>
      <c r="I4" s="323">
        <f t="shared" ref="I4:I9" si="2">SUM(E4+H4)</f>
        <v>0</v>
      </c>
    </row>
    <row r="5" spans="1:9" ht="24">
      <c r="A5" s="324" t="s">
        <v>1075</v>
      </c>
      <c r="B5" s="322" t="s">
        <v>801</v>
      </c>
      <c r="C5" s="323">
        <v>1</v>
      </c>
      <c r="D5" s="323"/>
      <c r="E5" s="323">
        <f t="shared" si="0"/>
        <v>0</v>
      </c>
      <c r="F5" s="322" t="s">
        <v>1</v>
      </c>
      <c r="G5" s="323"/>
      <c r="H5" s="323">
        <f t="shared" si="1"/>
        <v>0</v>
      </c>
      <c r="I5" s="323">
        <f t="shared" si="2"/>
        <v>0</v>
      </c>
    </row>
    <row r="6" spans="1:9" ht="12">
      <c r="A6" s="322" t="s">
        <v>1076</v>
      </c>
      <c r="B6" s="322" t="s">
        <v>244</v>
      </c>
      <c r="C6" s="323">
        <v>10</v>
      </c>
      <c r="D6" s="323"/>
      <c r="E6" s="323">
        <f t="shared" si="0"/>
        <v>0</v>
      </c>
      <c r="F6" s="322" t="s">
        <v>1</v>
      </c>
      <c r="G6" s="323"/>
      <c r="H6" s="323">
        <f t="shared" si="1"/>
        <v>0</v>
      </c>
      <c r="I6" s="323">
        <f t="shared" si="2"/>
        <v>0</v>
      </c>
    </row>
    <row r="7" spans="1:9" ht="12">
      <c r="A7" s="322" t="s">
        <v>1077</v>
      </c>
      <c r="B7" s="322" t="s">
        <v>801</v>
      </c>
      <c r="C7" s="323">
        <v>1</v>
      </c>
      <c r="D7" s="323"/>
      <c r="E7" s="323">
        <f t="shared" si="0"/>
        <v>0</v>
      </c>
      <c r="F7" s="322" t="s">
        <v>1</v>
      </c>
      <c r="G7" s="323"/>
      <c r="H7" s="323">
        <f t="shared" si="1"/>
        <v>0</v>
      </c>
      <c r="I7" s="323">
        <f t="shared" si="2"/>
        <v>0</v>
      </c>
    </row>
    <row r="8" spans="1:9" ht="12">
      <c r="A8" s="322" t="s">
        <v>1078</v>
      </c>
      <c r="B8" s="322" t="s">
        <v>211</v>
      </c>
      <c r="C8" s="323">
        <v>18</v>
      </c>
      <c r="D8" s="323"/>
      <c r="E8" s="323">
        <f t="shared" si="0"/>
        <v>0</v>
      </c>
      <c r="F8" s="322" t="s">
        <v>1</v>
      </c>
      <c r="G8" s="323"/>
      <c r="H8" s="323">
        <f t="shared" si="1"/>
        <v>0</v>
      </c>
      <c r="I8" s="323">
        <f t="shared" si="2"/>
        <v>0</v>
      </c>
    </row>
    <row r="9" spans="1:9" ht="12">
      <c r="A9" s="322" t="s">
        <v>1079</v>
      </c>
      <c r="B9" s="322" t="s">
        <v>801</v>
      </c>
      <c r="C9" s="323">
        <v>1</v>
      </c>
      <c r="D9" s="323"/>
      <c r="E9" s="323">
        <f t="shared" si="0"/>
        <v>0</v>
      </c>
      <c r="F9" s="322" t="s">
        <v>1</v>
      </c>
      <c r="G9" s="323"/>
      <c r="H9" s="323">
        <f t="shared" si="1"/>
        <v>0</v>
      </c>
      <c r="I9" s="323">
        <f t="shared" si="2"/>
        <v>0</v>
      </c>
    </row>
    <row r="10" spans="1:9" ht="14.25">
      <c r="A10" s="320" t="s">
        <v>1080</v>
      </c>
      <c r="B10" s="320" t="s">
        <v>1</v>
      </c>
      <c r="C10" s="321"/>
      <c r="D10" s="321"/>
      <c r="E10" s="321">
        <f>SUM(E4:E9)</f>
        <v>0</v>
      </c>
      <c r="F10" s="320" t="s">
        <v>1</v>
      </c>
      <c r="G10" s="321"/>
      <c r="H10" s="321">
        <f>SUM(H4:H9)</f>
        <v>0</v>
      </c>
      <c r="I10" s="321">
        <f>SUM(I4:I9)</f>
        <v>0</v>
      </c>
    </row>
    <row r="11" spans="1:9" ht="12">
      <c r="A11" s="322" t="s">
        <v>1</v>
      </c>
      <c r="B11" s="322" t="s">
        <v>1</v>
      </c>
      <c r="C11" s="323"/>
      <c r="D11" s="323"/>
      <c r="E11" s="323"/>
      <c r="F11" s="322" t="s">
        <v>1</v>
      </c>
      <c r="G11" s="323"/>
      <c r="H11" s="323"/>
      <c r="I11" s="323"/>
    </row>
    <row r="12" spans="1:9" ht="14.25">
      <c r="A12" s="320" t="s">
        <v>1081</v>
      </c>
      <c r="B12" s="320" t="s">
        <v>1</v>
      </c>
      <c r="C12" s="321"/>
      <c r="D12" s="321"/>
      <c r="E12" s="321"/>
      <c r="F12" s="320" t="s">
        <v>1</v>
      </c>
      <c r="G12" s="321"/>
      <c r="H12" s="321"/>
      <c r="I12" s="321"/>
    </row>
    <row r="13" spans="1:9" ht="12">
      <c r="A13" s="322" t="s">
        <v>1082</v>
      </c>
      <c r="B13" s="322" t="s">
        <v>801</v>
      </c>
      <c r="C13" s="323">
        <v>0</v>
      </c>
      <c r="D13" s="323"/>
      <c r="E13" s="323">
        <f t="shared" ref="E13:E36" si="3">SUM(D13*C13)</f>
        <v>0</v>
      </c>
      <c r="F13" s="322" t="s">
        <v>1</v>
      </c>
      <c r="G13" s="323"/>
      <c r="H13" s="323">
        <f t="shared" ref="H13:H36" si="4">SUM(C13*G13)</f>
        <v>0</v>
      </c>
      <c r="I13" s="323">
        <f t="shared" ref="I13:I36" si="5">SUM(E13+H13)</f>
        <v>0</v>
      </c>
    </row>
    <row r="14" spans="1:9" ht="36">
      <c r="A14" s="324" t="s">
        <v>1083</v>
      </c>
      <c r="B14" s="322" t="s">
        <v>1084</v>
      </c>
      <c r="C14" s="323">
        <v>1</v>
      </c>
      <c r="D14" s="323"/>
      <c r="E14" s="323">
        <f t="shared" si="3"/>
        <v>0</v>
      </c>
      <c r="F14" s="322" t="s">
        <v>1</v>
      </c>
      <c r="G14" s="323"/>
      <c r="H14" s="323">
        <f t="shared" si="4"/>
        <v>0</v>
      </c>
      <c r="I14" s="323">
        <f t="shared" si="5"/>
        <v>0</v>
      </c>
    </row>
    <row r="15" spans="1:9" ht="12">
      <c r="A15" s="322" t="s">
        <v>1085</v>
      </c>
      <c r="B15" s="322" t="s">
        <v>801</v>
      </c>
      <c r="C15" s="323">
        <v>1</v>
      </c>
      <c r="D15" s="323"/>
      <c r="E15" s="323">
        <f t="shared" si="3"/>
        <v>0</v>
      </c>
      <c r="F15" s="322" t="s">
        <v>1</v>
      </c>
      <c r="G15" s="323"/>
      <c r="H15" s="323">
        <f t="shared" si="4"/>
        <v>0</v>
      </c>
      <c r="I15" s="323">
        <f t="shared" si="5"/>
        <v>0</v>
      </c>
    </row>
    <row r="16" spans="1:9" ht="12">
      <c r="A16" s="322" t="s">
        <v>1086</v>
      </c>
      <c r="B16" s="322" t="s">
        <v>801</v>
      </c>
      <c r="C16" s="323">
        <v>1</v>
      </c>
      <c r="D16" s="323"/>
      <c r="E16" s="323">
        <f t="shared" si="3"/>
        <v>0</v>
      </c>
      <c r="F16" s="322" t="s">
        <v>1</v>
      </c>
      <c r="G16" s="323"/>
      <c r="H16" s="323">
        <f t="shared" si="4"/>
        <v>0</v>
      </c>
      <c r="I16" s="323">
        <f t="shared" si="5"/>
        <v>0</v>
      </c>
    </row>
    <row r="17" spans="1:9" ht="12">
      <c r="A17" s="322" t="s">
        <v>1087</v>
      </c>
      <c r="B17" s="322" t="s">
        <v>801</v>
      </c>
      <c r="C17" s="323">
        <v>1</v>
      </c>
      <c r="D17" s="323"/>
      <c r="E17" s="323">
        <f t="shared" si="3"/>
        <v>0</v>
      </c>
      <c r="F17" s="322" t="s">
        <v>1</v>
      </c>
      <c r="G17" s="323"/>
      <c r="H17" s="323">
        <f t="shared" si="4"/>
        <v>0</v>
      </c>
      <c r="I17" s="323">
        <f t="shared" si="5"/>
        <v>0</v>
      </c>
    </row>
    <row r="18" spans="1:9" ht="12">
      <c r="A18" s="322" t="s">
        <v>1088</v>
      </c>
      <c r="B18" s="322" t="s">
        <v>801</v>
      </c>
      <c r="C18" s="323">
        <v>2</v>
      </c>
      <c r="D18" s="323"/>
      <c r="E18" s="323">
        <f t="shared" si="3"/>
        <v>0</v>
      </c>
      <c r="F18" s="322" t="s">
        <v>1</v>
      </c>
      <c r="G18" s="323"/>
      <c r="H18" s="323">
        <f t="shared" si="4"/>
        <v>0</v>
      </c>
      <c r="I18" s="323">
        <f t="shared" si="5"/>
        <v>0</v>
      </c>
    </row>
    <row r="19" spans="1:9" ht="12">
      <c r="A19" s="322" t="s">
        <v>1089</v>
      </c>
      <c r="B19" s="322" t="s">
        <v>801</v>
      </c>
      <c r="C19" s="323">
        <v>1</v>
      </c>
      <c r="D19" s="323"/>
      <c r="E19" s="323">
        <f t="shared" si="3"/>
        <v>0</v>
      </c>
      <c r="F19" s="322" t="s">
        <v>1</v>
      </c>
      <c r="G19" s="323"/>
      <c r="H19" s="323">
        <f t="shared" si="4"/>
        <v>0</v>
      </c>
      <c r="I19" s="323">
        <f t="shared" si="5"/>
        <v>0</v>
      </c>
    </row>
    <row r="20" spans="1:9" ht="12">
      <c r="A20" s="322" t="s">
        <v>1090</v>
      </c>
      <c r="B20" s="322" t="s">
        <v>801</v>
      </c>
      <c r="C20" s="323">
        <v>1</v>
      </c>
      <c r="D20" s="323"/>
      <c r="E20" s="323">
        <f t="shared" si="3"/>
        <v>0</v>
      </c>
      <c r="F20" s="322" t="s">
        <v>1</v>
      </c>
      <c r="G20" s="323"/>
      <c r="H20" s="323">
        <f t="shared" si="4"/>
        <v>0</v>
      </c>
      <c r="I20" s="323">
        <f t="shared" si="5"/>
        <v>0</v>
      </c>
    </row>
    <row r="21" spans="1:9" ht="12">
      <c r="A21" s="322" t="s">
        <v>1091</v>
      </c>
      <c r="B21" s="322" t="s">
        <v>1092</v>
      </c>
      <c r="C21" s="323">
        <v>4</v>
      </c>
      <c r="D21" s="323"/>
      <c r="E21" s="323">
        <f t="shared" si="3"/>
        <v>0</v>
      </c>
      <c r="F21" s="322" t="s">
        <v>1</v>
      </c>
      <c r="G21" s="323"/>
      <c r="H21" s="323">
        <f t="shared" si="4"/>
        <v>0</v>
      </c>
      <c r="I21" s="323">
        <f t="shared" si="5"/>
        <v>0</v>
      </c>
    </row>
    <row r="22" spans="1:9" ht="12">
      <c r="A22" s="322" t="s">
        <v>1093</v>
      </c>
      <c r="B22" s="322" t="s">
        <v>1092</v>
      </c>
      <c r="C22" s="323">
        <v>1</v>
      </c>
      <c r="D22" s="323"/>
      <c r="E22" s="323">
        <f t="shared" si="3"/>
        <v>0</v>
      </c>
      <c r="F22" s="322" t="s">
        <v>1</v>
      </c>
      <c r="G22" s="323"/>
      <c r="H22" s="323">
        <f t="shared" si="4"/>
        <v>0</v>
      </c>
      <c r="I22" s="323">
        <f t="shared" si="5"/>
        <v>0</v>
      </c>
    </row>
    <row r="23" spans="1:9" ht="12">
      <c r="A23" s="322" t="s">
        <v>1094</v>
      </c>
      <c r="B23" s="322" t="s">
        <v>1092</v>
      </c>
      <c r="C23" s="323">
        <v>1</v>
      </c>
      <c r="D23" s="323"/>
      <c r="E23" s="323">
        <f t="shared" si="3"/>
        <v>0</v>
      </c>
      <c r="F23" s="322" t="s">
        <v>1</v>
      </c>
      <c r="G23" s="323"/>
      <c r="H23" s="323">
        <f t="shared" si="4"/>
        <v>0</v>
      </c>
      <c r="I23" s="323">
        <f t="shared" si="5"/>
        <v>0</v>
      </c>
    </row>
    <row r="24" spans="1:9" ht="12">
      <c r="A24" s="322" t="s">
        <v>1095</v>
      </c>
      <c r="B24" s="322" t="s">
        <v>1092</v>
      </c>
      <c r="C24" s="323">
        <v>1</v>
      </c>
      <c r="D24" s="323"/>
      <c r="E24" s="323">
        <f t="shared" si="3"/>
        <v>0</v>
      </c>
      <c r="F24" s="322" t="s">
        <v>1</v>
      </c>
      <c r="G24" s="323"/>
      <c r="H24" s="323">
        <f t="shared" si="4"/>
        <v>0</v>
      </c>
      <c r="I24" s="323">
        <f t="shared" si="5"/>
        <v>0</v>
      </c>
    </row>
    <row r="25" spans="1:9" ht="12">
      <c r="A25" s="322" t="s">
        <v>1096</v>
      </c>
      <c r="B25" s="322" t="s">
        <v>801</v>
      </c>
      <c r="C25" s="323">
        <v>1</v>
      </c>
      <c r="D25" s="323"/>
      <c r="E25" s="323">
        <f t="shared" si="3"/>
        <v>0</v>
      </c>
      <c r="F25" s="322" t="s">
        <v>1</v>
      </c>
      <c r="G25" s="323"/>
      <c r="H25" s="323">
        <f t="shared" si="4"/>
        <v>0</v>
      </c>
      <c r="I25" s="323">
        <f t="shared" si="5"/>
        <v>0</v>
      </c>
    </row>
    <row r="26" spans="1:9" ht="12">
      <c r="A26" s="322" t="s">
        <v>1097</v>
      </c>
      <c r="B26" s="322" t="s">
        <v>1092</v>
      </c>
      <c r="C26" s="323">
        <v>1</v>
      </c>
      <c r="D26" s="323"/>
      <c r="E26" s="323">
        <f t="shared" si="3"/>
        <v>0</v>
      </c>
      <c r="F26" s="322" t="s">
        <v>1</v>
      </c>
      <c r="G26" s="323"/>
      <c r="H26" s="323">
        <f t="shared" si="4"/>
        <v>0</v>
      </c>
      <c r="I26" s="323">
        <f t="shared" si="5"/>
        <v>0</v>
      </c>
    </row>
    <row r="27" spans="1:9" ht="24">
      <c r="A27" s="324" t="s">
        <v>1075</v>
      </c>
      <c r="B27" s="322" t="s">
        <v>801</v>
      </c>
      <c r="C27" s="323">
        <v>1</v>
      </c>
      <c r="D27" s="323"/>
      <c r="E27" s="323">
        <f t="shared" si="3"/>
        <v>0</v>
      </c>
      <c r="F27" s="322" t="s">
        <v>1</v>
      </c>
      <c r="G27" s="323"/>
      <c r="H27" s="323">
        <f t="shared" si="4"/>
        <v>0</v>
      </c>
      <c r="I27" s="323">
        <f t="shared" si="5"/>
        <v>0</v>
      </c>
    </row>
    <row r="28" spans="1:9" ht="12">
      <c r="A28" s="322" t="s">
        <v>1098</v>
      </c>
      <c r="B28" s="322" t="s">
        <v>801</v>
      </c>
      <c r="C28" s="323">
        <v>346</v>
      </c>
      <c r="D28" s="323"/>
      <c r="E28" s="323">
        <f t="shared" si="3"/>
        <v>0</v>
      </c>
      <c r="F28" s="322" t="s">
        <v>1</v>
      </c>
      <c r="G28" s="323"/>
      <c r="H28" s="323">
        <f t="shared" si="4"/>
        <v>0</v>
      </c>
      <c r="I28" s="323">
        <f t="shared" si="5"/>
        <v>0</v>
      </c>
    </row>
    <row r="29" spans="1:9" ht="12">
      <c r="A29" s="322" t="s">
        <v>1099</v>
      </c>
      <c r="B29" s="322" t="s">
        <v>801</v>
      </c>
      <c r="C29" s="323">
        <v>6</v>
      </c>
      <c r="D29" s="323"/>
      <c r="E29" s="323">
        <f t="shared" si="3"/>
        <v>0</v>
      </c>
      <c r="F29" s="322" t="s">
        <v>1</v>
      </c>
      <c r="G29" s="323"/>
      <c r="H29" s="323">
        <f t="shared" si="4"/>
        <v>0</v>
      </c>
      <c r="I29" s="323">
        <f t="shared" si="5"/>
        <v>0</v>
      </c>
    </row>
    <row r="30" spans="1:9" ht="12">
      <c r="A30" s="322" t="s">
        <v>1100</v>
      </c>
      <c r="B30" s="322" t="s">
        <v>801</v>
      </c>
      <c r="C30" s="323">
        <v>35</v>
      </c>
      <c r="D30" s="323"/>
      <c r="E30" s="323">
        <f t="shared" si="3"/>
        <v>0</v>
      </c>
      <c r="F30" s="322" t="s">
        <v>1</v>
      </c>
      <c r="G30" s="323"/>
      <c r="H30" s="323">
        <f t="shared" si="4"/>
        <v>0</v>
      </c>
      <c r="I30" s="323">
        <f t="shared" si="5"/>
        <v>0</v>
      </c>
    </row>
    <row r="31" spans="1:9" ht="12">
      <c r="A31" s="322" t="s">
        <v>1101</v>
      </c>
      <c r="B31" s="322" t="s">
        <v>244</v>
      </c>
      <c r="C31" s="323">
        <v>15</v>
      </c>
      <c r="D31" s="323"/>
      <c r="E31" s="323">
        <f t="shared" si="3"/>
        <v>0</v>
      </c>
      <c r="F31" s="322" t="s">
        <v>1</v>
      </c>
      <c r="G31" s="323"/>
      <c r="H31" s="323">
        <f t="shared" si="4"/>
        <v>0</v>
      </c>
      <c r="I31" s="323">
        <f t="shared" si="5"/>
        <v>0</v>
      </c>
    </row>
    <row r="32" spans="1:9" ht="12">
      <c r="A32" s="322" t="s">
        <v>1102</v>
      </c>
      <c r="B32" s="322" t="s">
        <v>244</v>
      </c>
      <c r="C32" s="323">
        <v>245</v>
      </c>
      <c r="D32" s="323"/>
      <c r="E32" s="323">
        <f t="shared" si="3"/>
        <v>0</v>
      </c>
      <c r="F32" s="322" t="s">
        <v>1</v>
      </c>
      <c r="G32" s="323"/>
      <c r="H32" s="323">
        <f t="shared" si="4"/>
        <v>0</v>
      </c>
      <c r="I32" s="323">
        <f t="shared" si="5"/>
        <v>0</v>
      </c>
    </row>
    <row r="33" spans="1:9" ht="12">
      <c r="A33" s="322" t="s">
        <v>1103</v>
      </c>
      <c r="B33" s="322" t="s">
        <v>1092</v>
      </c>
      <c r="C33" s="323">
        <v>190</v>
      </c>
      <c r="D33" s="323"/>
      <c r="E33" s="323">
        <f t="shared" si="3"/>
        <v>0</v>
      </c>
      <c r="F33" s="322" t="s">
        <v>1</v>
      </c>
      <c r="G33" s="323"/>
      <c r="H33" s="323">
        <f t="shared" si="4"/>
        <v>0</v>
      </c>
      <c r="I33" s="323">
        <f t="shared" si="5"/>
        <v>0</v>
      </c>
    </row>
    <row r="34" spans="1:9" ht="12">
      <c r="A34" s="322" t="s">
        <v>1104</v>
      </c>
      <c r="B34" s="322" t="s">
        <v>1092</v>
      </c>
      <c r="C34" s="323">
        <v>200</v>
      </c>
      <c r="D34" s="323"/>
      <c r="E34" s="323">
        <f t="shared" si="3"/>
        <v>0</v>
      </c>
      <c r="F34" s="322" t="s">
        <v>1</v>
      </c>
      <c r="G34" s="323"/>
      <c r="H34" s="323">
        <f t="shared" si="4"/>
        <v>0</v>
      </c>
      <c r="I34" s="323">
        <f t="shared" si="5"/>
        <v>0</v>
      </c>
    </row>
    <row r="35" spans="1:9" ht="12">
      <c r="A35" s="322" t="s">
        <v>1105</v>
      </c>
      <c r="B35" s="322" t="s">
        <v>801</v>
      </c>
      <c r="C35" s="323">
        <v>785</v>
      </c>
      <c r="D35" s="323"/>
      <c r="E35" s="323">
        <f t="shared" si="3"/>
        <v>0</v>
      </c>
      <c r="F35" s="322" t="s">
        <v>1</v>
      </c>
      <c r="G35" s="323"/>
      <c r="H35" s="323">
        <f t="shared" si="4"/>
        <v>0</v>
      </c>
      <c r="I35" s="323">
        <f t="shared" si="5"/>
        <v>0</v>
      </c>
    </row>
    <row r="36" spans="1:9" ht="12">
      <c r="A36" s="322" t="s">
        <v>1079</v>
      </c>
      <c r="B36" s="322" t="s">
        <v>801</v>
      </c>
      <c r="C36" s="323">
        <v>1</v>
      </c>
      <c r="D36" s="323"/>
      <c r="E36" s="323">
        <f t="shared" si="3"/>
        <v>0</v>
      </c>
      <c r="F36" s="322" t="s">
        <v>1</v>
      </c>
      <c r="G36" s="323"/>
      <c r="H36" s="323">
        <f t="shared" si="4"/>
        <v>0</v>
      </c>
      <c r="I36" s="323">
        <f t="shared" si="5"/>
        <v>0</v>
      </c>
    </row>
    <row r="37" spans="1:9" ht="14.25">
      <c r="A37" s="320" t="s">
        <v>1106</v>
      </c>
      <c r="B37" s="320" t="s">
        <v>1</v>
      </c>
      <c r="C37" s="321"/>
      <c r="D37" s="321"/>
      <c r="E37" s="321">
        <f>SUM(E13:E36)</f>
        <v>0</v>
      </c>
      <c r="F37" s="320" t="s">
        <v>1</v>
      </c>
      <c r="G37" s="321"/>
      <c r="H37" s="321">
        <f>SUM(H13:H36)</f>
        <v>0</v>
      </c>
      <c r="I37" s="321">
        <f>SUM(I13:I36)</f>
        <v>0</v>
      </c>
    </row>
    <row r="38" spans="1:9" ht="12">
      <c r="A38" s="322" t="s">
        <v>1</v>
      </c>
      <c r="B38" s="322" t="s">
        <v>1</v>
      </c>
      <c r="C38" s="323"/>
      <c r="D38" s="323"/>
      <c r="E38" s="323"/>
      <c r="F38" s="322" t="s">
        <v>1</v>
      </c>
      <c r="G38" s="323"/>
      <c r="H38" s="323"/>
      <c r="I38" s="323"/>
    </row>
    <row r="39" spans="1:9" ht="14.25">
      <c r="A39" s="320" t="s">
        <v>1107</v>
      </c>
      <c r="B39" s="320" t="s">
        <v>1</v>
      </c>
      <c r="C39" s="321"/>
      <c r="D39" s="321"/>
      <c r="E39" s="321"/>
      <c r="F39" s="320" t="s">
        <v>1</v>
      </c>
      <c r="G39" s="321"/>
      <c r="H39" s="321"/>
      <c r="I39" s="321"/>
    </row>
    <row r="40" spans="1:9" ht="12">
      <c r="A40" s="322" t="s">
        <v>1086</v>
      </c>
      <c r="B40" s="322" t="s">
        <v>801</v>
      </c>
      <c r="C40" s="323">
        <v>1</v>
      </c>
      <c r="D40" s="323"/>
      <c r="E40" s="323">
        <f t="shared" ref="E40:E45" si="6">SUM(D40*C40)</f>
        <v>0</v>
      </c>
      <c r="F40" s="322" t="s">
        <v>1</v>
      </c>
      <c r="G40" s="323"/>
      <c r="H40" s="323">
        <f t="shared" ref="H40:H45" si="7">SUM(C40*G40)</f>
        <v>0</v>
      </c>
      <c r="I40" s="323">
        <f t="shared" ref="I40:I45" si="8">SUM(E40+H40)</f>
        <v>0</v>
      </c>
    </row>
    <row r="41" spans="1:9" ht="12">
      <c r="A41" s="322" t="s">
        <v>1087</v>
      </c>
      <c r="B41" s="322" t="s">
        <v>801</v>
      </c>
      <c r="C41" s="323">
        <v>1</v>
      </c>
      <c r="D41" s="323"/>
      <c r="E41" s="323">
        <f t="shared" si="6"/>
        <v>0</v>
      </c>
      <c r="F41" s="322" t="s">
        <v>1</v>
      </c>
      <c r="G41" s="323"/>
      <c r="H41" s="323">
        <f t="shared" si="7"/>
        <v>0</v>
      </c>
      <c r="I41" s="323">
        <f t="shared" si="8"/>
        <v>0</v>
      </c>
    </row>
    <row r="42" spans="1:9" ht="12">
      <c r="A42" s="322" t="s">
        <v>1088</v>
      </c>
      <c r="B42" s="322" t="s">
        <v>801</v>
      </c>
      <c r="C42" s="323">
        <v>2</v>
      </c>
      <c r="D42" s="323"/>
      <c r="E42" s="323">
        <f t="shared" si="6"/>
        <v>0</v>
      </c>
      <c r="F42" s="322" t="s">
        <v>1</v>
      </c>
      <c r="G42" s="323"/>
      <c r="H42" s="323">
        <f t="shared" si="7"/>
        <v>0</v>
      </c>
      <c r="I42" s="323">
        <f t="shared" si="8"/>
        <v>0</v>
      </c>
    </row>
    <row r="43" spans="1:9" ht="12">
      <c r="A43" s="322" t="s">
        <v>1078</v>
      </c>
      <c r="B43" s="322" t="s">
        <v>211</v>
      </c>
      <c r="C43" s="323">
        <v>20</v>
      </c>
      <c r="D43" s="323"/>
      <c r="E43" s="323">
        <f t="shared" si="6"/>
        <v>0</v>
      </c>
      <c r="F43" s="322" t="s">
        <v>1</v>
      </c>
      <c r="G43" s="323"/>
      <c r="H43" s="323">
        <f t="shared" si="7"/>
        <v>0</v>
      </c>
      <c r="I43" s="323">
        <f t="shared" si="8"/>
        <v>0</v>
      </c>
    </row>
    <row r="44" spans="1:9" ht="12">
      <c r="A44" s="322" t="s">
        <v>1108</v>
      </c>
      <c r="B44" s="322" t="s">
        <v>801</v>
      </c>
      <c r="C44" s="323">
        <v>1</v>
      </c>
      <c r="D44" s="323"/>
      <c r="E44" s="323">
        <f t="shared" si="6"/>
        <v>0</v>
      </c>
      <c r="F44" s="322" t="s">
        <v>1</v>
      </c>
      <c r="G44" s="323"/>
      <c r="H44" s="323">
        <f t="shared" si="7"/>
        <v>0</v>
      </c>
      <c r="I44" s="323">
        <f t="shared" si="8"/>
        <v>0</v>
      </c>
    </row>
    <row r="45" spans="1:9" ht="12">
      <c r="A45" s="322" t="s">
        <v>1079</v>
      </c>
      <c r="B45" s="322" t="s">
        <v>801</v>
      </c>
      <c r="C45" s="323">
        <v>1</v>
      </c>
      <c r="D45" s="323"/>
      <c r="E45" s="323">
        <f t="shared" si="6"/>
        <v>0</v>
      </c>
      <c r="F45" s="322" t="s">
        <v>1</v>
      </c>
      <c r="G45" s="323"/>
      <c r="H45" s="323">
        <f t="shared" si="7"/>
        <v>0</v>
      </c>
      <c r="I45" s="323">
        <f t="shared" si="8"/>
        <v>0</v>
      </c>
    </row>
    <row r="46" spans="1:9" ht="14.25">
      <c r="A46" s="320" t="s">
        <v>1109</v>
      </c>
      <c r="B46" s="320" t="s">
        <v>1</v>
      </c>
      <c r="C46" s="321"/>
      <c r="D46" s="321"/>
      <c r="E46" s="321">
        <f>SUM(E40:E45)</f>
        <v>0</v>
      </c>
      <c r="F46" s="320" t="s">
        <v>1</v>
      </c>
      <c r="G46" s="321"/>
      <c r="H46" s="321">
        <f>SUM(H40:H45)</f>
        <v>0</v>
      </c>
      <c r="I46" s="321">
        <f>SUM(I40:I45)</f>
        <v>0</v>
      </c>
    </row>
    <row r="47" spans="1:9" ht="12">
      <c r="A47" s="322" t="s">
        <v>1</v>
      </c>
      <c r="B47" s="322" t="s">
        <v>1</v>
      </c>
      <c r="C47" s="323"/>
      <c r="D47" s="323"/>
      <c r="E47" s="323"/>
      <c r="F47" s="322" t="s">
        <v>1</v>
      </c>
      <c r="G47" s="323"/>
      <c r="H47" s="323"/>
      <c r="I47" s="323"/>
    </row>
    <row r="48" spans="1:9" ht="16.5">
      <c r="A48" s="318" t="s">
        <v>1110</v>
      </c>
      <c r="B48" s="318" t="s">
        <v>1</v>
      </c>
      <c r="C48" s="319"/>
      <c r="D48" s="319"/>
      <c r="E48" s="319">
        <f>SUM(E10+E37+E46)</f>
        <v>0</v>
      </c>
      <c r="F48" s="318" t="s">
        <v>1</v>
      </c>
      <c r="G48" s="319"/>
      <c r="H48" s="319">
        <f>SUM(H10+H37+H46)</f>
        <v>0</v>
      </c>
      <c r="I48" s="319">
        <f>SUM(I10+I37+I46)</f>
        <v>0</v>
      </c>
    </row>
    <row r="49" spans="1:9" ht="12">
      <c r="A49" s="322" t="s">
        <v>1</v>
      </c>
      <c r="B49" s="322" t="s">
        <v>1</v>
      </c>
      <c r="C49" s="323"/>
      <c r="D49" s="323"/>
      <c r="E49" s="323"/>
      <c r="F49" s="322" t="s">
        <v>1</v>
      </c>
      <c r="G49" s="323"/>
      <c r="H49" s="323"/>
      <c r="I49" s="323"/>
    </row>
    <row r="50" spans="1:9" ht="16.5">
      <c r="A50" s="318" t="s">
        <v>931</v>
      </c>
      <c r="B50" s="318" t="s">
        <v>1</v>
      </c>
      <c r="C50" s="319"/>
      <c r="D50" s="319"/>
      <c r="E50" s="319"/>
      <c r="F50" s="318" t="s">
        <v>1</v>
      </c>
      <c r="G50" s="319"/>
      <c r="H50" s="319"/>
      <c r="I50" s="319"/>
    </row>
    <row r="51" spans="1:9" ht="12">
      <c r="A51" s="322" t="s">
        <v>1073</v>
      </c>
      <c r="B51" s="322" t="s">
        <v>801</v>
      </c>
      <c r="C51" s="323">
        <v>1</v>
      </c>
      <c r="D51" s="323">
        <f>SUM(I10)</f>
        <v>0</v>
      </c>
      <c r="E51" s="323">
        <f>SUM(D51*C51)</f>
        <v>0</v>
      </c>
      <c r="F51" s="322" t="s">
        <v>1</v>
      </c>
      <c r="G51" s="323">
        <v>0</v>
      </c>
      <c r="H51" s="323">
        <f>SUM(C51*G51)</f>
        <v>0</v>
      </c>
      <c r="I51" s="323">
        <f>SUM(E51+H51)</f>
        <v>0</v>
      </c>
    </row>
    <row r="52" spans="1:9" ht="12">
      <c r="A52" s="322" t="s">
        <v>1111</v>
      </c>
      <c r="B52" s="322" t="s">
        <v>801</v>
      </c>
      <c r="C52" s="323">
        <v>1</v>
      </c>
      <c r="D52" s="323">
        <f>SUM(I37)</f>
        <v>0</v>
      </c>
      <c r="E52" s="323">
        <f>SUM(D52*C52)</f>
        <v>0</v>
      </c>
      <c r="F52" s="322" t="s">
        <v>1</v>
      </c>
      <c r="G52" s="323">
        <v>0</v>
      </c>
      <c r="H52" s="323">
        <f>SUM(C52*G52)</f>
        <v>0</v>
      </c>
      <c r="I52" s="323">
        <f>SUM(E52+H52)</f>
        <v>0</v>
      </c>
    </row>
    <row r="53" spans="1:9" ht="12">
      <c r="A53" s="322" t="s">
        <v>1107</v>
      </c>
      <c r="B53" s="322" t="s">
        <v>801</v>
      </c>
      <c r="C53" s="323">
        <v>1</v>
      </c>
      <c r="D53" s="323">
        <f>SUM(I46)</f>
        <v>0</v>
      </c>
      <c r="E53" s="323">
        <f>SUM(D53*C53)</f>
        <v>0</v>
      </c>
      <c r="F53" s="322" t="s">
        <v>1</v>
      </c>
      <c r="G53" s="323">
        <v>0</v>
      </c>
      <c r="H53" s="323">
        <f>SUM(C53*G53)</f>
        <v>0</v>
      </c>
      <c r="I53" s="323">
        <f>SUM(E53+H53)</f>
        <v>0</v>
      </c>
    </row>
    <row r="54" spans="1:9" ht="16.5">
      <c r="A54" s="318" t="s">
        <v>1112</v>
      </c>
      <c r="B54" s="318" t="s">
        <v>1</v>
      </c>
      <c r="C54" s="319"/>
      <c r="D54" s="319"/>
      <c r="E54" s="319">
        <f>SUM(E51:E53)</f>
        <v>0</v>
      </c>
      <c r="F54" s="318" t="s">
        <v>1</v>
      </c>
      <c r="G54" s="319"/>
      <c r="H54" s="319"/>
      <c r="I54" s="319">
        <f>SUM(I51:I53)</f>
        <v>0</v>
      </c>
    </row>
    <row r="55" spans="1:9" ht="12">
      <c r="A55" s="322" t="s">
        <v>1</v>
      </c>
      <c r="B55" s="322" t="s">
        <v>1</v>
      </c>
      <c r="C55" s="323"/>
      <c r="D55" s="323"/>
      <c r="E55" s="323"/>
      <c r="F55" s="322" t="s">
        <v>1</v>
      </c>
      <c r="G55" s="323"/>
      <c r="H55" s="323"/>
      <c r="I55" s="323"/>
    </row>
    <row r="56" spans="1:9" ht="16.5">
      <c r="A56" s="318" t="s">
        <v>422</v>
      </c>
      <c r="B56" s="318" t="s">
        <v>1</v>
      </c>
      <c r="C56" s="319"/>
      <c r="D56" s="319"/>
      <c r="E56" s="319"/>
      <c r="F56" s="318" t="s">
        <v>1</v>
      </c>
      <c r="G56" s="319"/>
      <c r="H56" s="319"/>
      <c r="I56" s="319"/>
    </row>
    <row r="57" spans="1:9" ht="14.25">
      <c r="A57" s="320" t="s">
        <v>1113</v>
      </c>
      <c r="B57" s="320" t="s">
        <v>1</v>
      </c>
      <c r="C57" s="321"/>
      <c r="D57" s="321"/>
      <c r="E57" s="321"/>
      <c r="F57" s="320" t="s">
        <v>1</v>
      </c>
      <c r="G57" s="321"/>
      <c r="H57" s="321"/>
      <c r="I57" s="321"/>
    </row>
    <row r="58" spans="1:9" ht="12">
      <c r="A58" s="322" t="s">
        <v>1114</v>
      </c>
      <c r="B58" s="322" t="s">
        <v>244</v>
      </c>
      <c r="C58" s="323">
        <v>10</v>
      </c>
      <c r="D58" s="323"/>
      <c r="E58" s="323">
        <f t="shared" ref="E58:E68" si="9">SUM(D58*C58)</f>
        <v>0</v>
      </c>
      <c r="F58" s="322" t="s">
        <v>1</v>
      </c>
      <c r="G58" s="323"/>
      <c r="H58" s="323">
        <f t="shared" ref="H58:H68" si="10">SUM(C58*G58)</f>
        <v>0</v>
      </c>
      <c r="I58" s="323">
        <f t="shared" ref="I58:I68" si="11">SUM(E58+H58)</f>
        <v>0</v>
      </c>
    </row>
    <row r="59" spans="1:9" ht="12">
      <c r="A59" s="322" t="s">
        <v>1115</v>
      </c>
      <c r="B59" s="322" t="s">
        <v>244</v>
      </c>
      <c r="C59" s="323">
        <v>180</v>
      </c>
      <c r="D59" s="323"/>
      <c r="E59" s="323">
        <f t="shared" si="9"/>
        <v>0</v>
      </c>
      <c r="F59" s="322" t="s">
        <v>1</v>
      </c>
      <c r="G59" s="323"/>
      <c r="H59" s="323">
        <f t="shared" si="10"/>
        <v>0</v>
      </c>
      <c r="I59" s="323">
        <f t="shared" si="11"/>
        <v>0</v>
      </c>
    </row>
    <row r="60" spans="1:9" ht="12">
      <c r="A60" s="322" t="s">
        <v>1116</v>
      </c>
      <c r="B60" s="322" t="s">
        <v>244</v>
      </c>
      <c r="C60" s="323">
        <v>100</v>
      </c>
      <c r="D60" s="323"/>
      <c r="E60" s="323">
        <f t="shared" si="9"/>
        <v>0</v>
      </c>
      <c r="F60" s="322" t="s">
        <v>1</v>
      </c>
      <c r="G60" s="323"/>
      <c r="H60" s="323">
        <f t="shared" si="10"/>
        <v>0</v>
      </c>
      <c r="I60" s="323">
        <f t="shared" si="11"/>
        <v>0</v>
      </c>
    </row>
    <row r="61" spans="1:9" ht="12">
      <c r="A61" s="322" t="s">
        <v>1117</v>
      </c>
      <c r="B61" s="322" t="s">
        <v>244</v>
      </c>
      <c r="C61" s="323">
        <v>100</v>
      </c>
      <c r="D61" s="323"/>
      <c r="E61" s="323">
        <f t="shared" si="9"/>
        <v>0</v>
      </c>
      <c r="F61" s="322" t="s">
        <v>1</v>
      </c>
      <c r="G61" s="323"/>
      <c r="H61" s="323">
        <f t="shared" si="10"/>
        <v>0</v>
      </c>
      <c r="I61" s="323">
        <f t="shared" si="11"/>
        <v>0</v>
      </c>
    </row>
    <row r="62" spans="1:9" ht="12">
      <c r="A62" s="322" t="s">
        <v>1118</v>
      </c>
      <c r="B62" s="322" t="s">
        <v>801</v>
      </c>
      <c r="C62" s="323">
        <v>8</v>
      </c>
      <c r="D62" s="323"/>
      <c r="E62" s="323">
        <f t="shared" si="9"/>
        <v>0</v>
      </c>
      <c r="F62" s="322" t="s">
        <v>1</v>
      </c>
      <c r="G62" s="323"/>
      <c r="H62" s="323">
        <f t="shared" si="10"/>
        <v>0</v>
      </c>
      <c r="I62" s="323">
        <f t="shared" si="11"/>
        <v>0</v>
      </c>
    </row>
    <row r="63" spans="1:9" ht="12">
      <c r="A63" s="322" t="s">
        <v>1119</v>
      </c>
      <c r="B63" s="322" t="s">
        <v>244</v>
      </c>
      <c r="C63" s="323">
        <v>20</v>
      </c>
      <c r="D63" s="323"/>
      <c r="E63" s="323">
        <f t="shared" si="9"/>
        <v>0</v>
      </c>
      <c r="F63" s="322" t="s">
        <v>1</v>
      </c>
      <c r="G63" s="323"/>
      <c r="H63" s="323">
        <f t="shared" si="10"/>
        <v>0</v>
      </c>
      <c r="I63" s="323">
        <f t="shared" si="11"/>
        <v>0</v>
      </c>
    </row>
    <row r="64" spans="1:9" ht="12">
      <c r="A64" s="322" t="s">
        <v>1120</v>
      </c>
      <c r="B64" s="322" t="s">
        <v>244</v>
      </c>
      <c r="C64" s="323">
        <v>130</v>
      </c>
      <c r="D64" s="323"/>
      <c r="E64" s="323">
        <f t="shared" si="9"/>
        <v>0</v>
      </c>
      <c r="F64" s="322" t="s">
        <v>1</v>
      </c>
      <c r="G64" s="323"/>
      <c r="H64" s="323">
        <f t="shared" si="10"/>
        <v>0</v>
      </c>
      <c r="I64" s="323">
        <f t="shared" si="11"/>
        <v>0</v>
      </c>
    </row>
    <row r="65" spans="1:9" ht="12">
      <c r="A65" s="322" t="s">
        <v>1121</v>
      </c>
      <c r="B65" s="322" t="s">
        <v>244</v>
      </c>
      <c r="C65" s="323">
        <v>60</v>
      </c>
      <c r="D65" s="323"/>
      <c r="E65" s="323">
        <f t="shared" si="9"/>
        <v>0</v>
      </c>
      <c r="F65" s="322" t="s">
        <v>1</v>
      </c>
      <c r="G65" s="323"/>
      <c r="H65" s="323">
        <f t="shared" si="10"/>
        <v>0</v>
      </c>
      <c r="I65" s="323">
        <f t="shared" si="11"/>
        <v>0</v>
      </c>
    </row>
    <row r="66" spans="1:9" ht="12">
      <c r="A66" s="322" t="s">
        <v>1122</v>
      </c>
      <c r="B66" s="322" t="s">
        <v>244</v>
      </c>
      <c r="C66" s="323">
        <v>60</v>
      </c>
      <c r="D66" s="323"/>
      <c r="E66" s="323">
        <f t="shared" si="9"/>
        <v>0</v>
      </c>
      <c r="F66" s="322" t="s">
        <v>1</v>
      </c>
      <c r="G66" s="323"/>
      <c r="H66" s="323">
        <f t="shared" si="10"/>
        <v>0</v>
      </c>
      <c r="I66" s="323">
        <f t="shared" si="11"/>
        <v>0</v>
      </c>
    </row>
    <row r="67" spans="1:9" ht="12">
      <c r="A67" s="322" t="s">
        <v>1123</v>
      </c>
      <c r="B67" s="322" t="s">
        <v>801</v>
      </c>
      <c r="C67" s="323">
        <v>20</v>
      </c>
      <c r="D67" s="323"/>
      <c r="E67" s="323">
        <f t="shared" si="9"/>
        <v>0</v>
      </c>
      <c r="F67" s="322" t="s">
        <v>1</v>
      </c>
      <c r="G67" s="323"/>
      <c r="H67" s="323">
        <f t="shared" si="10"/>
        <v>0</v>
      </c>
      <c r="I67" s="323">
        <f t="shared" si="11"/>
        <v>0</v>
      </c>
    </row>
    <row r="68" spans="1:9" ht="12">
      <c r="A68" s="322" t="s">
        <v>1124</v>
      </c>
      <c r="B68" s="322" t="s">
        <v>801</v>
      </c>
      <c r="C68" s="323">
        <v>150</v>
      </c>
      <c r="D68" s="323"/>
      <c r="E68" s="323">
        <f t="shared" si="9"/>
        <v>0</v>
      </c>
      <c r="F68" s="322" t="s">
        <v>1</v>
      </c>
      <c r="G68" s="323"/>
      <c r="H68" s="323">
        <f t="shared" si="10"/>
        <v>0</v>
      </c>
      <c r="I68" s="323">
        <f t="shared" si="11"/>
        <v>0</v>
      </c>
    </row>
    <row r="69" spans="1:9" ht="14.25">
      <c r="A69" s="320" t="s">
        <v>1125</v>
      </c>
      <c r="B69" s="320" t="s">
        <v>1</v>
      </c>
      <c r="C69" s="321"/>
      <c r="D69" s="321"/>
      <c r="E69" s="321">
        <f>SUM(E58:E68)</f>
        <v>0</v>
      </c>
      <c r="F69" s="320" t="s">
        <v>1</v>
      </c>
      <c r="G69" s="321"/>
      <c r="H69" s="321">
        <f>SUM(H58:H68)</f>
        <v>0</v>
      </c>
      <c r="I69" s="321">
        <f>SUM(I58:I68)</f>
        <v>0</v>
      </c>
    </row>
    <row r="70" spans="1:9" ht="12">
      <c r="A70" s="322" t="s">
        <v>1</v>
      </c>
      <c r="B70" s="322" t="s">
        <v>1</v>
      </c>
      <c r="C70" s="323"/>
      <c r="D70" s="323"/>
      <c r="E70" s="323"/>
      <c r="F70" s="322" t="s">
        <v>1</v>
      </c>
      <c r="G70" s="323"/>
      <c r="H70" s="323"/>
      <c r="I70" s="323"/>
    </row>
    <row r="71" spans="1:9" ht="14.25">
      <c r="A71" s="320" t="s">
        <v>1126</v>
      </c>
      <c r="B71" s="320" t="s">
        <v>1</v>
      </c>
      <c r="C71" s="321"/>
      <c r="D71" s="321"/>
      <c r="E71" s="321"/>
      <c r="F71" s="320" t="s">
        <v>1</v>
      </c>
      <c r="G71" s="321"/>
      <c r="H71" s="321"/>
      <c r="I71" s="321"/>
    </row>
    <row r="72" spans="1:9" ht="12">
      <c r="A72" s="322" t="s">
        <v>1127</v>
      </c>
      <c r="B72" s="322" t="s">
        <v>801</v>
      </c>
      <c r="C72" s="323">
        <v>2</v>
      </c>
      <c r="D72" s="323"/>
      <c r="E72" s="323">
        <f>SUM(D72*C72)</f>
        <v>0</v>
      </c>
      <c r="F72" s="322" t="s">
        <v>1</v>
      </c>
      <c r="G72" s="323"/>
      <c r="H72" s="323">
        <f>SUM(C72*G72)</f>
        <v>0</v>
      </c>
      <c r="I72" s="323">
        <f>SUM(E72+H72)</f>
        <v>0</v>
      </c>
    </row>
    <row r="73" spans="1:9" ht="14.25">
      <c r="A73" s="320" t="s">
        <v>1128</v>
      </c>
      <c r="B73" s="320" t="s">
        <v>1</v>
      </c>
      <c r="C73" s="321"/>
      <c r="D73" s="321"/>
      <c r="E73" s="321">
        <f>SUM(E72)</f>
        <v>0</v>
      </c>
      <c r="F73" s="320" t="s">
        <v>1</v>
      </c>
      <c r="G73" s="321"/>
      <c r="H73" s="321">
        <f>SUM(H72)</f>
        <v>0</v>
      </c>
      <c r="I73" s="321">
        <f>SUM(I72)</f>
        <v>0</v>
      </c>
    </row>
    <row r="74" spans="1:9" ht="12">
      <c r="A74" s="322" t="s">
        <v>1</v>
      </c>
      <c r="B74" s="322" t="s">
        <v>1</v>
      </c>
      <c r="C74" s="323"/>
      <c r="D74" s="323"/>
      <c r="E74" s="323"/>
      <c r="F74" s="322" t="s">
        <v>1</v>
      </c>
      <c r="G74" s="323"/>
      <c r="H74" s="323"/>
      <c r="I74" s="323"/>
    </row>
    <row r="75" spans="1:9" ht="14.25">
      <c r="A75" s="320" t="s">
        <v>1129</v>
      </c>
      <c r="B75" s="320" t="s">
        <v>1</v>
      </c>
      <c r="C75" s="321"/>
      <c r="D75" s="321"/>
      <c r="E75" s="321"/>
      <c r="F75" s="320" t="s">
        <v>1</v>
      </c>
      <c r="G75" s="321"/>
      <c r="H75" s="321"/>
      <c r="I75" s="321"/>
    </row>
    <row r="76" spans="1:9" ht="12">
      <c r="A76" s="322" t="s">
        <v>1130</v>
      </c>
      <c r="B76" s="322" t="s">
        <v>285</v>
      </c>
      <c r="C76" s="323">
        <v>24</v>
      </c>
      <c r="D76" s="323"/>
      <c r="E76" s="323">
        <f>SUM(D76*C76)</f>
        <v>0</v>
      </c>
      <c r="F76" s="322" t="s">
        <v>1</v>
      </c>
      <c r="G76" s="323"/>
      <c r="H76" s="323">
        <f>SUM(C76*G76)</f>
        <v>0</v>
      </c>
      <c r="I76" s="323">
        <f>SUM(E76+H76)</f>
        <v>0</v>
      </c>
    </row>
    <row r="77" spans="1:9" ht="14.25">
      <c r="A77" s="320" t="s">
        <v>1131</v>
      </c>
      <c r="B77" s="320" t="s">
        <v>1</v>
      </c>
      <c r="C77" s="321"/>
      <c r="D77" s="321"/>
      <c r="E77" s="321"/>
      <c r="F77" s="320" t="s">
        <v>1</v>
      </c>
      <c r="G77" s="321"/>
      <c r="H77" s="321">
        <f>SUM(H76)</f>
        <v>0</v>
      </c>
      <c r="I77" s="321">
        <f>SUM(I76)</f>
        <v>0</v>
      </c>
    </row>
    <row r="78" spans="1:9" ht="12">
      <c r="A78" s="322" t="s">
        <v>1</v>
      </c>
      <c r="B78" s="322" t="s">
        <v>1</v>
      </c>
      <c r="C78" s="323"/>
      <c r="D78" s="323"/>
      <c r="E78" s="323"/>
      <c r="F78" s="322" t="s">
        <v>1</v>
      </c>
      <c r="G78" s="323"/>
      <c r="H78" s="323"/>
      <c r="I78" s="323"/>
    </row>
    <row r="79" spans="1:9" ht="14.25">
      <c r="A79" s="320" t="s">
        <v>1132</v>
      </c>
      <c r="B79" s="320" t="s">
        <v>1</v>
      </c>
      <c r="C79" s="321"/>
      <c r="D79" s="321"/>
      <c r="E79" s="321"/>
      <c r="F79" s="320" t="s">
        <v>1</v>
      </c>
      <c r="G79" s="321"/>
      <c r="H79" s="321"/>
      <c r="I79" s="321"/>
    </row>
    <row r="80" spans="1:9" ht="12">
      <c r="A80" s="322" t="s">
        <v>1133</v>
      </c>
      <c r="B80" s="322" t="s">
        <v>354</v>
      </c>
      <c r="C80" s="323">
        <v>25</v>
      </c>
      <c r="D80" s="323"/>
      <c r="E80" s="323">
        <f>SUM(D80*C80)</f>
        <v>0</v>
      </c>
      <c r="F80" s="322" t="s">
        <v>1</v>
      </c>
      <c r="G80" s="323"/>
      <c r="H80" s="323">
        <f>SUM(C80*G80)</f>
        <v>0</v>
      </c>
      <c r="I80" s="323">
        <f>SUM(E80+H80)</f>
        <v>0</v>
      </c>
    </row>
    <row r="81" spans="1:9" ht="14.25">
      <c r="A81" s="320" t="s">
        <v>1134</v>
      </c>
      <c r="B81" s="320" t="s">
        <v>1</v>
      </c>
      <c r="C81" s="321"/>
      <c r="D81" s="321"/>
      <c r="E81" s="321"/>
      <c r="F81" s="320" t="s">
        <v>1</v>
      </c>
      <c r="G81" s="321"/>
      <c r="H81" s="321">
        <f>SUM(H80)</f>
        <v>0</v>
      </c>
      <c r="I81" s="321">
        <f>SUM(I80)</f>
        <v>0</v>
      </c>
    </row>
    <row r="82" spans="1:9" ht="12">
      <c r="A82" s="322" t="s">
        <v>1</v>
      </c>
      <c r="B82" s="322" t="s">
        <v>1</v>
      </c>
      <c r="C82" s="323"/>
      <c r="D82" s="323"/>
      <c r="E82" s="323"/>
      <c r="F82" s="322" t="s">
        <v>1</v>
      </c>
      <c r="G82" s="323"/>
      <c r="H82" s="323"/>
      <c r="I82" s="323"/>
    </row>
    <row r="83" spans="1:9" ht="14.25">
      <c r="A83" s="320" t="s">
        <v>1135</v>
      </c>
      <c r="B83" s="320" t="s">
        <v>1</v>
      </c>
      <c r="C83" s="321"/>
      <c r="D83" s="321"/>
      <c r="E83" s="321"/>
      <c r="F83" s="320" t="s">
        <v>1</v>
      </c>
      <c r="G83" s="321"/>
      <c r="H83" s="321"/>
      <c r="I83" s="321"/>
    </row>
    <row r="84" spans="1:9" ht="12">
      <c r="A84" s="322" t="s">
        <v>1136</v>
      </c>
      <c r="B84" s="322" t="s">
        <v>285</v>
      </c>
      <c r="C84" s="323">
        <v>58</v>
      </c>
      <c r="D84" s="323"/>
      <c r="E84" s="323">
        <f>SUM(D84*C84)</f>
        <v>0</v>
      </c>
      <c r="F84" s="322" t="s">
        <v>1</v>
      </c>
      <c r="G84" s="323"/>
      <c r="H84" s="323">
        <f>SUM(C84*G84)</f>
        <v>0</v>
      </c>
      <c r="I84" s="323">
        <f>SUM(E84+H84)</f>
        <v>0</v>
      </c>
    </row>
    <row r="85" spans="1:9" ht="12">
      <c r="A85" s="322" t="s">
        <v>1137</v>
      </c>
      <c r="B85" s="322" t="s">
        <v>285</v>
      </c>
      <c r="C85" s="323">
        <v>68</v>
      </c>
      <c r="D85" s="323"/>
      <c r="E85" s="323">
        <f>SUM(D85*C85)</f>
        <v>0</v>
      </c>
      <c r="F85" s="322" t="s">
        <v>1</v>
      </c>
      <c r="G85" s="323"/>
      <c r="H85" s="323">
        <f>SUM(C85*G85)</f>
        <v>0</v>
      </c>
      <c r="I85" s="323">
        <f>SUM(E85+H85)</f>
        <v>0</v>
      </c>
    </row>
    <row r="86" spans="1:9" ht="12">
      <c r="A86" s="322" t="s">
        <v>1138</v>
      </c>
      <c r="B86" s="322" t="s">
        <v>285</v>
      </c>
      <c r="C86" s="323">
        <v>8</v>
      </c>
      <c r="D86" s="323"/>
      <c r="E86" s="323">
        <f>SUM(D86*C86)</f>
        <v>0</v>
      </c>
      <c r="F86" s="322" t="s">
        <v>1</v>
      </c>
      <c r="G86" s="323"/>
      <c r="H86" s="323">
        <f>SUM(C86*G86)</f>
        <v>0</v>
      </c>
      <c r="I86" s="323">
        <f>SUM(E86+H86)</f>
        <v>0</v>
      </c>
    </row>
    <row r="87" spans="1:9" ht="14.25">
      <c r="A87" s="320" t="s">
        <v>1139</v>
      </c>
      <c r="B87" s="320" t="s">
        <v>1</v>
      </c>
      <c r="C87" s="321"/>
      <c r="D87" s="321"/>
      <c r="E87" s="321"/>
      <c r="F87" s="320" t="s">
        <v>1</v>
      </c>
      <c r="G87" s="321"/>
      <c r="H87" s="321">
        <f>SUM(H84:H86)</f>
        <v>0</v>
      </c>
      <c r="I87" s="321">
        <f>SUM(I84:I86)</f>
        <v>0</v>
      </c>
    </row>
    <row r="88" spans="1:9" ht="12">
      <c r="A88" s="322" t="s">
        <v>1</v>
      </c>
      <c r="B88" s="322" t="s">
        <v>1</v>
      </c>
      <c r="C88" s="323"/>
      <c r="D88" s="323"/>
      <c r="E88" s="323"/>
      <c r="F88" s="322" t="s">
        <v>1</v>
      </c>
      <c r="G88" s="323"/>
      <c r="H88" s="323"/>
      <c r="I88" s="323"/>
    </row>
    <row r="89" spans="1:9" ht="14.25">
      <c r="A89" s="320" t="s">
        <v>1140</v>
      </c>
      <c r="B89" s="320" t="s">
        <v>1</v>
      </c>
      <c r="C89" s="321"/>
      <c r="D89" s="321"/>
      <c r="E89" s="321"/>
      <c r="F89" s="320" t="s">
        <v>1</v>
      </c>
      <c r="G89" s="321"/>
      <c r="H89" s="321"/>
      <c r="I89" s="321"/>
    </row>
    <row r="90" spans="1:9" ht="12">
      <c r="A90" s="322" t="s">
        <v>1141</v>
      </c>
      <c r="B90" s="322" t="s">
        <v>1084</v>
      </c>
      <c r="C90" s="323">
        <v>2</v>
      </c>
      <c r="D90" s="323"/>
      <c r="E90" s="323">
        <f t="shared" ref="E90:E95" si="12">SUM(D90*C90)</f>
        <v>0</v>
      </c>
      <c r="F90" s="322" t="s">
        <v>1</v>
      </c>
      <c r="G90" s="323"/>
      <c r="H90" s="323">
        <f t="shared" ref="H90:H95" si="13">SUM(C90*G90)</f>
        <v>0</v>
      </c>
      <c r="I90" s="323">
        <f t="shared" ref="I90:I95" si="14">SUM(E90+H90)</f>
        <v>0</v>
      </c>
    </row>
    <row r="91" spans="1:9" ht="12">
      <c r="A91" s="322" t="s">
        <v>1142</v>
      </c>
      <c r="B91" s="322" t="s">
        <v>1084</v>
      </c>
      <c r="C91" s="323">
        <v>1</v>
      </c>
      <c r="D91" s="323"/>
      <c r="E91" s="323">
        <f t="shared" si="12"/>
        <v>0</v>
      </c>
      <c r="F91" s="322" t="s">
        <v>1</v>
      </c>
      <c r="G91" s="323"/>
      <c r="H91" s="323">
        <f t="shared" si="13"/>
        <v>0</v>
      </c>
      <c r="I91" s="323">
        <f t="shared" si="14"/>
        <v>0</v>
      </c>
    </row>
    <row r="92" spans="1:9" ht="12">
      <c r="A92" s="322" t="s">
        <v>1143</v>
      </c>
      <c r="B92" s="322" t="s">
        <v>1084</v>
      </c>
      <c r="C92" s="323">
        <v>1</v>
      </c>
      <c r="D92" s="323"/>
      <c r="E92" s="323">
        <f t="shared" si="12"/>
        <v>0</v>
      </c>
      <c r="F92" s="322" t="s">
        <v>1</v>
      </c>
      <c r="G92" s="323"/>
      <c r="H92" s="323">
        <f t="shared" si="13"/>
        <v>0</v>
      </c>
      <c r="I92" s="323">
        <f t="shared" si="14"/>
        <v>0</v>
      </c>
    </row>
    <row r="93" spans="1:9" ht="12">
      <c r="A93" s="322" t="s">
        <v>1144</v>
      </c>
      <c r="B93" s="322" t="s">
        <v>1084</v>
      </c>
      <c r="C93" s="323">
        <v>1</v>
      </c>
      <c r="D93" s="323"/>
      <c r="E93" s="323">
        <f t="shared" si="12"/>
        <v>0</v>
      </c>
      <c r="F93" s="322" t="s">
        <v>1</v>
      </c>
      <c r="G93" s="323"/>
      <c r="H93" s="323">
        <f t="shared" si="13"/>
        <v>0</v>
      </c>
      <c r="I93" s="323">
        <f t="shared" si="14"/>
        <v>0</v>
      </c>
    </row>
    <row r="94" spans="1:9" ht="12">
      <c r="A94" s="322" t="s">
        <v>1145</v>
      </c>
      <c r="B94" s="322" t="s">
        <v>285</v>
      </c>
      <c r="C94" s="323">
        <v>16</v>
      </c>
      <c r="D94" s="323"/>
      <c r="E94" s="323">
        <f t="shared" si="12"/>
        <v>0</v>
      </c>
      <c r="F94" s="322" t="s">
        <v>1</v>
      </c>
      <c r="G94" s="323"/>
      <c r="H94" s="323">
        <f t="shared" si="13"/>
        <v>0</v>
      </c>
      <c r="I94" s="323">
        <f t="shared" si="14"/>
        <v>0</v>
      </c>
    </row>
    <row r="95" spans="1:9" ht="12">
      <c r="A95" s="322" t="s">
        <v>1146</v>
      </c>
      <c r="B95" s="322" t="s">
        <v>285</v>
      </c>
      <c r="C95" s="323">
        <v>40</v>
      </c>
      <c r="D95" s="323"/>
      <c r="E95" s="323">
        <f t="shared" si="12"/>
        <v>0</v>
      </c>
      <c r="F95" s="322" t="s">
        <v>1</v>
      </c>
      <c r="G95" s="323"/>
      <c r="H95" s="323">
        <f t="shared" si="13"/>
        <v>0</v>
      </c>
      <c r="I95" s="323">
        <f t="shared" si="14"/>
        <v>0</v>
      </c>
    </row>
    <row r="96" spans="1:9" ht="14.25">
      <c r="A96" s="320" t="s">
        <v>1147</v>
      </c>
      <c r="B96" s="320" t="s">
        <v>1</v>
      </c>
      <c r="C96" s="321"/>
      <c r="D96" s="321"/>
      <c r="E96" s="321"/>
      <c r="F96" s="320" t="s">
        <v>1</v>
      </c>
      <c r="G96" s="321"/>
      <c r="H96" s="321">
        <f>SUM(H90:H95)</f>
        <v>0</v>
      </c>
      <c r="I96" s="321">
        <f>SUM(I90:I95)</f>
        <v>0</v>
      </c>
    </row>
    <row r="97" spans="1:9" ht="12">
      <c r="A97" s="322" t="s">
        <v>1</v>
      </c>
      <c r="B97" s="322" t="s">
        <v>1</v>
      </c>
      <c r="C97" s="323"/>
      <c r="D97" s="323"/>
      <c r="E97" s="323"/>
      <c r="F97" s="322" t="s">
        <v>1</v>
      </c>
      <c r="G97" s="323"/>
      <c r="H97" s="323"/>
      <c r="I97" s="323"/>
    </row>
    <row r="98" spans="1:9" ht="14.25">
      <c r="A98" s="320" t="s">
        <v>1148</v>
      </c>
      <c r="B98" s="320" t="s">
        <v>1</v>
      </c>
      <c r="C98" s="321"/>
      <c r="D98" s="321"/>
      <c r="E98" s="321"/>
      <c r="F98" s="320" t="s">
        <v>1</v>
      </c>
      <c r="G98" s="321"/>
      <c r="H98" s="321"/>
      <c r="I98" s="321"/>
    </row>
    <row r="99" spans="1:9" ht="12">
      <c r="A99" s="322" t="s">
        <v>1149</v>
      </c>
      <c r="B99" s="322" t="s">
        <v>285</v>
      </c>
      <c r="C99" s="323">
        <v>8</v>
      </c>
      <c r="D99" s="323"/>
      <c r="E99" s="323">
        <f>SUM(D99*C99)</f>
        <v>0</v>
      </c>
      <c r="F99" s="322" t="s">
        <v>1</v>
      </c>
      <c r="G99" s="323"/>
      <c r="H99" s="323">
        <f>SUM(C99*G99)</f>
        <v>0</v>
      </c>
      <c r="I99" s="323">
        <f>SUM(E99+H99)</f>
        <v>0</v>
      </c>
    </row>
    <row r="100" spans="1:9" ht="14.25">
      <c r="A100" s="320" t="s">
        <v>1150</v>
      </c>
      <c r="B100" s="320" t="s">
        <v>1</v>
      </c>
      <c r="C100" s="321"/>
      <c r="D100" s="321"/>
      <c r="E100" s="321"/>
      <c r="F100" s="320" t="s">
        <v>1</v>
      </c>
      <c r="G100" s="321"/>
      <c r="H100" s="321">
        <f>SUM(H99)</f>
        <v>0</v>
      </c>
      <c r="I100" s="321">
        <f>SUM(I99)</f>
        <v>0</v>
      </c>
    </row>
    <row r="101" spans="1:9" ht="12">
      <c r="A101" s="322" t="s">
        <v>1151</v>
      </c>
      <c r="B101" s="322" t="s">
        <v>1</v>
      </c>
      <c r="C101" s="323"/>
      <c r="D101" s="323"/>
      <c r="E101" s="323"/>
      <c r="F101" s="322" t="s">
        <v>1</v>
      </c>
      <c r="G101" s="323"/>
      <c r="H101" s="323"/>
      <c r="I101" s="323">
        <f>SUM(E101+H101)</f>
        <v>0</v>
      </c>
    </row>
    <row r="102" spans="1:9" ht="16.5">
      <c r="A102" s="318" t="s">
        <v>1152</v>
      </c>
      <c r="B102" s="318" t="s">
        <v>1</v>
      </c>
      <c r="C102" s="319"/>
      <c r="D102" s="319"/>
      <c r="E102" s="319">
        <f>SUM(E69+E73+E101)</f>
        <v>0</v>
      </c>
      <c r="F102" s="318" t="s">
        <v>1</v>
      </c>
      <c r="G102" s="319"/>
      <c r="H102" s="319">
        <f>SUM(H69+H73+H77+H81+H87+H96+H100)</f>
        <v>0</v>
      </c>
      <c r="I102" s="319">
        <f>SUM(I69+I73+I77+I81+I87+I96+I100+I101)</f>
        <v>0</v>
      </c>
    </row>
    <row r="104" spans="1:9" ht="14.25">
      <c r="A104" s="320" t="s">
        <v>455</v>
      </c>
      <c r="B104" s="320"/>
      <c r="C104" s="321"/>
      <c r="D104" s="321"/>
      <c r="E104" s="321"/>
      <c r="F104" s="320"/>
      <c r="G104" s="321"/>
      <c r="H104" s="321"/>
      <c r="I104" s="321"/>
    </row>
    <row r="105" spans="1:9" ht="12">
      <c r="A105" s="322" t="s">
        <v>1153</v>
      </c>
      <c r="B105" s="322" t="s">
        <v>1084</v>
      </c>
      <c r="C105" s="323">
        <v>1</v>
      </c>
      <c r="D105" s="323"/>
      <c r="E105" s="323">
        <f>SUM(D105*C105)</f>
        <v>0</v>
      </c>
      <c r="F105" s="323"/>
      <c r="G105" s="323"/>
      <c r="H105" s="323">
        <f>SUM(C105*G105)</f>
        <v>0</v>
      </c>
      <c r="I105" s="323">
        <f>SUM(E105+H105)</f>
        <v>0</v>
      </c>
    </row>
    <row r="106" spans="1:9" ht="12">
      <c r="A106" s="322" t="s">
        <v>1154</v>
      </c>
      <c r="B106" s="322" t="s">
        <v>1084</v>
      </c>
      <c r="C106" s="323">
        <v>1</v>
      </c>
      <c r="D106" s="323"/>
      <c r="E106" s="323">
        <f>SUM(D106*C106)</f>
        <v>0</v>
      </c>
      <c r="F106" s="323"/>
      <c r="G106" s="323"/>
      <c r="H106" s="323">
        <f>SUM(C106*G106)</f>
        <v>0</v>
      </c>
      <c r="I106" s="323">
        <f>SUM(E106+H106)</f>
        <v>0</v>
      </c>
    </row>
    <row r="107" spans="1:9" ht="12">
      <c r="A107" s="322" t="s">
        <v>1155</v>
      </c>
      <c r="B107" s="322" t="s">
        <v>1084</v>
      </c>
      <c r="C107" s="323">
        <v>1</v>
      </c>
      <c r="D107" s="323"/>
      <c r="E107" s="323">
        <f>SUM(D107*C107)</f>
        <v>0</v>
      </c>
      <c r="F107" s="323"/>
      <c r="G107" s="323"/>
      <c r="H107" s="323">
        <f>SUM(C107*G107)</f>
        <v>0</v>
      </c>
      <c r="I107" s="323">
        <f>SUM(E107+H107)</f>
        <v>0</v>
      </c>
    </row>
    <row r="108" spans="1:9" ht="12">
      <c r="A108" s="322" t="s">
        <v>1156</v>
      </c>
      <c r="B108" s="322" t="s">
        <v>1084</v>
      </c>
      <c r="C108" s="323">
        <v>1</v>
      </c>
      <c r="D108" s="323"/>
      <c r="E108" s="323">
        <f>SUM(D108*C108)</f>
        <v>0</v>
      </c>
      <c r="F108" s="323"/>
      <c r="G108" s="323"/>
      <c r="H108" s="323">
        <f>SUM(C108*G108)</f>
        <v>0</v>
      </c>
      <c r="I108" s="323">
        <f>SUM(E108+H108)</f>
        <v>0</v>
      </c>
    </row>
    <row r="109" spans="1:9" ht="14.25">
      <c r="A109" s="320" t="s">
        <v>1157</v>
      </c>
      <c r="B109" s="320"/>
      <c r="C109" s="321"/>
      <c r="D109" s="321"/>
      <c r="E109" s="321"/>
      <c r="F109" s="320"/>
      <c r="G109" s="321"/>
      <c r="H109" s="321"/>
      <c r="I109" s="321">
        <f>SUM(I105:I108)</f>
        <v>0</v>
      </c>
    </row>
    <row r="111" spans="1:9" ht="16.5">
      <c r="A111" s="318" t="s">
        <v>1158</v>
      </c>
      <c r="B111" s="319"/>
      <c r="C111" s="319"/>
      <c r="D111" s="319"/>
      <c r="E111" s="319"/>
      <c r="F111" s="319"/>
      <c r="G111" s="319"/>
      <c r="H111" s="319"/>
      <c r="I111" s="327">
        <f>SUM(I54+I102+I109)</f>
        <v>0</v>
      </c>
    </row>
  </sheetData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09357-CFEE-45FE-B716-027F8CBB10B5}">
  <dimension ref="A1:F99"/>
  <sheetViews>
    <sheetView workbookViewId="0">
      <selection activeCell="K26" sqref="K26"/>
    </sheetView>
  </sheetViews>
  <sheetFormatPr defaultRowHeight="12.75"/>
  <cols>
    <col min="1" max="1" width="7.83203125" style="225" customWidth="1"/>
    <col min="2" max="2" width="83.6640625" style="226" customWidth="1"/>
    <col min="3" max="3" width="8.1640625" style="225" customWidth="1"/>
    <col min="4" max="4" width="10.1640625" style="225" customWidth="1"/>
    <col min="5" max="6" width="12.5" style="225" customWidth="1"/>
    <col min="7" max="256" width="9.33203125" style="200"/>
    <col min="257" max="257" width="7.83203125" style="200" customWidth="1"/>
    <col min="258" max="258" width="83.6640625" style="200" customWidth="1"/>
    <col min="259" max="259" width="8.1640625" style="200" customWidth="1"/>
    <col min="260" max="260" width="10.1640625" style="200" customWidth="1"/>
    <col min="261" max="262" width="12.5" style="200" customWidth="1"/>
    <col min="263" max="512" width="9.33203125" style="200"/>
    <col min="513" max="513" width="7.83203125" style="200" customWidth="1"/>
    <col min="514" max="514" width="83.6640625" style="200" customWidth="1"/>
    <col min="515" max="515" width="8.1640625" style="200" customWidth="1"/>
    <col min="516" max="516" width="10.1640625" style="200" customWidth="1"/>
    <col min="517" max="518" width="12.5" style="200" customWidth="1"/>
    <col min="519" max="768" width="9.33203125" style="200"/>
    <col min="769" max="769" width="7.83203125" style="200" customWidth="1"/>
    <col min="770" max="770" width="83.6640625" style="200" customWidth="1"/>
    <col min="771" max="771" width="8.1640625" style="200" customWidth="1"/>
    <col min="772" max="772" width="10.1640625" style="200" customWidth="1"/>
    <col min="773" max="774" width="12.5" style="200" customWidth="1"/>
    <col min="775" max="1024" width="9.33203125" style="200"/>
    <col min="1025" max="1025" width="7.83203125" style="200" customWidth="1"/>
    <col min="1026" max="1026" width="83.6640625" style="200" customWidth="1"/>
    <col min="1027" max="1027" width="8.1640625" style="200" customWidth="1"/>
    <col min="1028" max="1028" width="10.1640625" style="200" customWidth="1"/>
    <col min="1029" max="1030" width="12.5" style="200" customWidth="1"/>
    <col min="1031" max="1280" width="9.33203125" style="200"/>
    <col min="1281" max="1281" width="7.83203125" style="200" customWidth="1"/>
    <col min="1282" max="1282" width="83.6640625" style="200" customWidth="1"/>
    <col min="1283" max="1283" width="8.1640625" style="200" customWidth="1"/>
    <col min="1284" max="1284" width="10.1640625" style="200" customWidth="1"/>
    <col min="1285" max="1286" width="12.5" style="200" customWidth="1"/>
    <col min="1287" max="1536" width="9.33203125" style="200"/>
    <col min="1537" max="1537" width="7.83203125" style="200" customWidth="1"/>
    <col min="1538" max="1538" width="83.6640625" style="200" customWidth="1"/>
    <col min="1539" max="1539" width="8.1640625" style="200" customWidth="1"/>
    <col min="1540" max="1540" width="10.1640625" style="200" customWidth="1"/>
    <col min="1541" max="1542" width="12.5" style="200" customWidth="1"/>
    <col min="1543" max="1792" width="9.33203125" style="200"/>
    <col min="1793" max="1793" width="7.83203125" style="200" customWidth="1"/>
    <col min="1794" max="1794" width="83.6640625" style="200" customWidth="1"/>
    <col min="1795" max="1795" width="8.1640625" style="200" customWidth="1"/>
    <col min="1796" max="1796" width="10.1640625" style="200" customWidth="1"/>
    <col min="1797" max="1798" width="12.5" style="200" customWidth="1"/>
    <col min="1799" max="2048" width="9.33203125" style="200"/>
    <col min="2049" max="2049" width="7.83203125" style="200" customWidth="1"/>
    <col min="2050" max="2050" width="83.6640625" style="200" customWidth="1"/>
    <col min="2051" max="2051" width="8.1640625" style="200" customWidth="1"/>
    <col min="2052" max="2052" width="10.1640625" style="200" customWidth="1"/>
    <col min="2053" max="2054" width="12.5" style="200" customWidth="1"/>
    <col min="2055" max="2304" width="9.33203125" style="200"/>
    <col min="2305" max="2305" width="7.83203125" style="200" customWidth="1"/>
    <col min="2306" max="2306" width="83.6640625" style="200" customWidth="1"/>
    <col min="2307" max="2307" width="8.1640625" style="200" customWidth="1"/>
    <col min="2308" max="2308" width="10.1640625" style="200" customWidth="1"/>
    <col min="2309" max="2310" width="12.5" style="200" customWidth="1"/>
    <col min="2311" max="2560" width="9.33203125" style="200"/>
    <col min="2561" max="2561" width="7.83203125" style="200" customWidth="1"/>
    <col min="2562" max="2562" width="83.6640625" style="200" customWidth="1"/>
    <col min="2563" max="2563" width="8.1640625" style="200" customWidth="1"/>
    <col min="2564" max="2564" width="10.1640625" style="200" customWidth="1"/>
    <col min="2565" max="2566" width="12.5" style="200" customWidth="1"/>
    <col min="2567" max="2816" width="9.33203125" style="200"/>
    <col min="2817" max="2817" width="7.83203125" style="200" customWidth="1"/>
    <col min="2818" max="2818" width="83.6640625" style="200" customWidth="1"/>
    <col min="2819" max="2819" width="8.1640625" style="200" customWidth="1"/>
    <col min="2820" max="2820" width="10.1640625" style="200" customWidth="1"/>
    <col min="2821" max="2822" width="12.5" style="200" customWidth="1"/>
    <col min="2823" max="3072" width="9.33203125" style="200"/>
    <col min="3073" max="3073" width="7.83203125" style="200" customWidth="1"/>
    <col min="3074" max="3074" width="83.6640625" style="200" customWidth="1"/>
    <col min="3075" max="3075" width="8.1640625" style="200" customWidth="1"/>
    <col min="3076" max="3076" width="10.1640625" style="200" customWidth="1"/>
    <col min="3077" max="3078" width="12.5" style="200" customWidth="1"/>
    <col min="3079" max="3328" width="9.33203125" style="200"/>
    <col min="3329" max="3329" width="7.83203125" style="200" customWidth="1"/>
    <col min="3330" max="3330" width="83.6640625" style="200" customWidth="1"/>
    <col min="3331" max="3331" width="8.1640625" style="200" customWidth="1"/>
    <col min="3332" max="3332" width="10.1640625" style="200" customWidth="1"/>
    <col min="3333" max="3334" width="12.5" style="200" customWidth="1"/>
    <col min="3335" max="3584" width="9.33203125" style="200"/>
    <col min="3585" max="3585" width="7.83203125" style="200" customWidth="1"/>
    <col min="3586" max="3586" width="83.6640625" style="200" customWidth="1"/>
    <col min="3587" max="3587" width="8.1640625" style="200" customWidth="1"/>
    <col min="3588" max="3588" width="10.1640625" style="200" customWidth="1"/>
    <col min="3589" max="3590" width="12.5" style="200" customWidth="1"/>
    <col min="3591" max="3840" width="9.33203125" style="200"/>
    <col min="3841" max="3841" width="7.83203125" style="200" customWidth="1"/>
    <col min="3842" max="3842" width="83.6640625" style="200" customWidth="1"/>
    <col min="3843" max="3843" width="8.1640625" style="200" customWidth="1"/>
    <col min="3844" max="3844" width="10.1640625" style="200" customWidth="1"/>
    <col min="3845" max="3846" width="12.5" style="200" customWidth="1"/>
    <col min="3847" max="4096" width="9.33203125" style="200"/>
    <col min="4097" max="4097" width="7.83203125" style="200" customWidth="1"/>
    <col min="4098" max="4098" width="83.6640625" style="200" customWidth="1"/>
    <col min="4099" max="4099" width="8.1640625" style="200" customWidth="1"/>
    <col min="4100" max="4100" width="10.1640625" style="200" customWidth="1"/>
    <col min="4101" max="4102" width="12.5" style="200" customWidth="1"/>
    <col min="4103" max="4352" width="9.33203125" style="200"/>
    <col min="4353" max="4353" width="7.83203125" style="200" customWidth="1"/>
    <col min="4354" max="4354" width="83.6640625" style="200" customWidth="1"/>
    <col min="4355" max="4355" width="8.1640625" style="200" customWidth="1"/>
    <col min="4356" max="4356" width="10.1640625" style="200" customWidth="1"/>
    <col min="4357" max="4358" width="12.5" style="200" customWidth="1"/>
    <col min="4359" max="4608" width="9.33203125" style="200"/>
    <col min="4609" max="4609" width="7.83203125" style="200" customWidth="1"/>
    <col min="4610" max="4610" width="83.6640625" style="200" customWidth="1"/>
    <col min="4611" max="4611" width="8.1640625" style="200" customWidth="1"/>
    <col min="4612" max="4612" width="10.1640625" style="200" customWidth="1"/>
    <col min="4613" max="4614" width="12.5" style="200" customWidth="1"/>
    <col min="4615" max="4864" width="9.33203125" style="200"/>
    <col min="4865" max="4865" width="7.83203125" style="200" customWidth="1"/>
    <col min="4866" max="4866" width="83.6640625" style="200" customWidth="1"/>
    <col min="4867" max="4867" width="8.1640625" style="200" customWidth="1"/>
    <col min="4868" max="4868" width="10.1640625" style="200" customWidth="1"/>
    <col min="4869" max="4870" width="12.5" style="200" customWidth="1"/>
    <col min="4871" max="5120" width="9.33203125" style="200"/>
    <col min="5121" max="5121" width="7.83203125" style="200" customWidth="1"/>
    <col min="5122" max="5122" width="83.6640625" style="200" customWidth="1"/>
    <col min="5123" max="5123" width="8.1640625" style="200" customWidth="1"/>
    <col min="5124" max="5124" width="10.1640625" style="200" customWidth="1"/>
    <col min="5125" max="5126" width="12.5" style="200" customWidth="1"/>
    <col min="5127" max="5376" width="9.33203125" style="200"/>
    <col min="5377" max="5377" width="7.83203125" style="200" customWidth="1"/>
    <col min="5378" max="5378" width="83.6640625" style="200" customWidth="1"/>
    <col min="5379" max="5379" width="8.1640625" style="200" customWidth="1"/>
    <col min="5380" max="5380" width="10.1640625" style="200" customWidth="1"/>
    <col min="5381" max="5382" width="12.5" style="200" customWidth="1"/>
    <col min="5383" max="5632" width="9.33203125" style="200"/>
    <col min="5633" max="5633" width="7.83203125" style="200" customWidth="1"/>
    <col min="5634" max="5634" width="83.6640625" style="200" customWidth="1"/>
    <col min="5635" max="5635" width="8.1640625" style="200" customWidth="1"/>
    <col min="5636" max="5636" width="10.1640625" style="200" customWidth="1"/>
    <col min="5637" max="5638" width="12.5" style="200" customWidth="1"/>
    <col min="5639" max="5888" width="9.33203125" style="200"/>
    <col min="5889" max="5889" width="7.83203125" style="200" customWidth="1"/>
    <col min="5890" max="5890" width="83.6640625" style="200" customWidth="1"/>
    <col min="5891" max="5891" width="8.1640625" style="200" customWidth="1"/>
    <col min="5892" max="5892" width="10.1640625" style="200" customWidth="1"/>
    <col min="5893" max="5894" width="12.5" style="200" customWidth="1"/>
    <col min="5895" max="6144" width="9.33203125" style="200"/>
    <col min="6145" max="6145" width="7.83203125" style="200" customWidth="1"/>
    <col min="6146" max="6146" width="83.6640625" style="200" customWidth="1"/>
    <col min="6147" max="6147" width="8.1640625" style="200" customWidth="1"/>
    <col min="6148" max="6148" width="10.1640625" style="200" customWidth="1"/>
    <col min="6149" max="6150" width="12.5" style="200" customWidth="1"/>
    <col min="6151" max="6400" width="9.33203125" style="200"/>
    <col min="6401" max="6401" width="7.83203125" style="200" customWidth="1"/>
    <col min="6402" max="6402" width="83.6640625" style="200" customWidth="1"/>
    <col min="6403" max="6403" width="8.1640625" style="200" customWidth="1"/>
    <col min="6404" max="6404" width="10.1640625" style="200" customWidth="1"/>
    <col min="6405" max="6406" width="12.5" style="200" customWidth="1"/>
    <col min="6407" max="6656" width="9.33203125" style="200"/>
    <col min="6657" max="6657" width="7.83203125" style="200" customWidth="1"/>
    <col min="6658" max="6658" width="83.6640625" style="200" customWidth="1"/>
    <col min="6659" max="6659" width="8.1640625" style="200" customWidth="1"/>
    <col min="6660" max="6660" width="10.1640625" style="200" customWidth="1"/>
    <col min="6661" max="6662" width="12.5" style="200" customWidth="1"/>
    <col min="6663" max="6912" width="9.33203125" style="200"/>
    <col min="6913" max="6913" width="7.83203125" style="200" customWidth="1"/>
    <col min="6914" max="6914" width="83.6640625" style="200" customWidth="1"/>
    <col min="6915" max="6915" width="8.1640625" style="200" customWidth="1"/>
    <col min="6916" max="6916" width="10.1640625" style="200" customWidth="1"/>
    <col min="6917" max="6918" width="12.5" style="200" customWidth="1"/>
    <col min="6919" max="7168" width="9.33203125" style="200"/>
    <col min="7169" max="7169" width="7.83203125" style="200" customWidth="1"/>
    <col min="7170" max="7170" width="83.6640625" style="200" customWidth="1"/>
    <col min="7171" max="7171" width="8.1640625" style="200" customWidth="1"/>
    <col min="7172" max="7172" width="10.1640625" style="200" customWidth="1"/>
    <col min="7173" max="7174" width="12.5" style="200" customWidth="1"/>
    <col min="7175" max="7424" width="9.33203125" style="200"/>
    <col min="7425" max="7425" width="7.83203125" style="200" customWidth="1"/>
    <col min="7426" max="7426" width="83.6640625" style="200" customWidth="1"/>
    <col min="7427" max="7427" width="8.1640625" style="200" customWidth="1"/>
    <col min="7428" max="7428" width="10.1640625" style="200" customWidth="1"/>
    <col min="7429" max="7430" width="12.5" style="200" customWidth="1"/>
    <col min="7431" max="7680" width="9.33203125" style="200"/>
    <col min="7681" max="7681" width="7.83203125" style="200" customWidth="1"/>
    <col min="7682" max="7682" width="83.6640625" style="200" customWidth="1"/>
    <col min="7683" max="7683" width="8.1640625" style="200" customWidth="1"/>
    <col min="7684" max="7684" width="10.1640625" style="200" customWidth="1"/>
    <col min="7685" max="7686" width="12.5" style="200" customWidth="1"/>
    <col min="7687" max="7936" width="9.33203125" style="200"/>
    <col min="7937" max="7937" width="7.83203125" style="200" customWidth="1"/>
    <col min="7938" max="7938" width="83.6640625" style="200" customWidth="1"/>
    <col min="7939" max="7939" width="8.1640625" style="200" customWidth="1"/>
    <col min="7940" max="7940" width="10.1640625" style="200" customWidth="1"/>
    <col min="7941" max="7942" width="12.5" style="200" customWidth="1"/>
    <col min="7943" max="8192" width="9.33203125" style="200"/>
    <col min="8193" max="8193" width="7.83203125" style="200" customWidth="1"/>
    <col min="8194" max="8194" width="83.6640625" style="200" customWidth="1"/>
    <col min="8195" max="8195" width="8.1640625" style="200" customWidth="1"/>
    <col min="8196" max="8196" width="10.1640625" style="200" customWidth="1"/>
    <col min="8197" max="8198" width="12.5" style="200" customWidth="1"/>
    <col min="8199" max="8448" width="9.33203125" style="200"/>
    <col min="8449" max="8449" width="7.83203125" style="200" customWidth="1"/>
    <col min="8450" max="8450" width="83.6640625" style="200" customWidth="1"/>
    <col min="8451" max="8451" width="8.1640625" style="200" customWidth="1"/>
    <col min="8452" max="8452" width="10.1640625" style="200" customWidth="1"/>
    <col min="8453" max="8454" width="12.5" style="200" customWidth="1"/>
    <col min="8455" max="8704" width="9.33203125" style="200"/>
    <col min="8705" max="8705" width="7.83203125" style="200" customWidth="1"/>
    <col min="8706" max="8706" width="83.6640625" style="200" customWidth="1"/>
    <col min="8707" max="8707" width="8.1640625" style="200" customWidth="1"/>
    <col min="8708" max="8708" width="10.1640625" style="200" customWidth="1"/>
    <col min="8709" max="8710" width="12.5" style="200" customWidth="1"/>
    <col min="8711" max="8960" width="9.33203125" style="200"/>
    <col min="8961" max="8961" width="7.83203125" style="200" customWidth="1"/>
    <col min="8962" max="8962" width="83.6640625" style="200" customWidth="1"/>
    <col min="8963" max="8963" width="8.1640625" style="200" customWidth="1"/>
    <col min="8964" max="8964" width="10.1640625" style="200" customWidth="1"/>
    <col min="8965" max="8966" width="12.5" style="200" customWidth="1"/>
    <col min="8967" max="9216" width="9.33203125" style="200"/>
    <col min="9217" max="9217" width="7.83203125" style="200" customWidth="1"/>
    <col min="9218" max="9218" width="83.6640625" style="200" customWidth="1"/>
    <col min="9219" max="9219" width="8.1640625" style="200" customWidth="1"/>
    <col min="9220" max="9220" width="10.1640625" style="200" customWidth="1"/>
    <col min="9221" max="9222" width="12.5" style="200" customWidth="1"/>
    <col min="9223" max="9472" width="9.33203125" style="200"/>
    <col min="9473" max="9473" width="7.83203125" style="200" customWidth="1"/>
    <col min="9474" max="9474" width="83.6640625" style="200" customWidth="1"/>
    <col min="9475" max="9475" width="8.1640625" style="200" customWidth="1"/>
    <col min="9476" max="9476" width="10.1640625" style="200" customWidth="1"/>
    <col min="9477" max="9478" width="12.5" style="200" customWidth="1"/>
    <col min="9479" max="9728" width="9.33203125" style="200"/>
    <col min="9729" max="9729" width="7.83203125" style="200" customWidth="1"/>
    <col min="9730" max="9730" width="83.6640625" style="200" customWidth="1"/>
    <col min="9731" max="9731" width="8.1640625" style="200" customWidth="1"/>
    <col min="9732" max="9732" width="10.1640625" style="200" customWidth="1"/>
    <col min="9733" max="9734" width="12.5" style="200" customWidth="1"/>
    <col min="9735" max="9984" width="9.33203125" style="200"/>
    <col min="9985" max="9985" width="7.83203125" style="200" customWidth="1"/>
    <col min="9986" max="9986" width="83.6640625" style="200" customWidth="1"/>
    <col min="9987" max="9987" width="8.1640625" style="200" customWidth="1"/>
    <col min="9988" max="9988" width="10.1640625" style="200" customWidth="1"/>
    <col min="9989" max="9990" width="12.5" style="200" customWidth="1"/>
    <col min="9991" max="10240" width="9.33203125" style="200"/>
    <col min="10241" max="10241" width="7.83203125" style="200" customWidth="1"/>
    <col min="10242" max="10242" width="83.6640625" style="200" customWidth="1"/>
    <col min="10243" max="10243" width="8.1640625" style="200" customWidth="1"/>
    <col min="10244" max="10244" width="10.1640625" style="200" customWidth="1"/>
    <col min="10245" max="10246" width="12.5" style="200" customWidth="1"/>
    <col min="10247" max="10496" width="9.33203125" style="200"/>
    <col min="10497" max="10497" width="7.83203125" style="200" customWidth="1"/>
    <col min="10498" max="10498" width="83.6640625" style="200" customWidth="1"/>
    <col min="10499" max="10499" width="8.1640625" style="200" customWidth="1"/>
    <col min="10500" max="10500" width="10.1640625" style="200" customWidth="1"/>
    <col min="10501" max="10502" width="12.5" style="200" customWidth="1"/>
    <col min="10503" max="10752" width="9.33203125" style="200"/>
    <col min="10753" max="10753" width="7.83203125" style="200" customWidth="1"/>
    <col min="10754" max="10754" width="83.6640625" style="200" customWidth="1"/>
    <col min="10755" max="10755" width="8.1640625" style="200" customWidth="1"/>
    <col min="10756" max="10756" width="10.1640625" style="200" customWidth="1"/>
    <col min="10757" max="10758" width="12.5" style="200" customWidth="1"/>
    <col min="10759" max="11008" width="9.33203125" style="200"/>
    <col min="11009" max="11009" width="7.83203125" style="200" customWidth="1"/>
    <col min="11010" max="11010" width="83.6640625" style="200" customWidth="1"/>
    <col min="11011" max="11011" width="8.1640625" style="200" customWidth="1"/>
    <col min="11012" max="11012" width="10.1640625" style="200" customWidth="1"/>
    <col min="11013" max="11014" width="12.5" style="200" customWidth="1"/>
    <col min="11015" max="11264" width="9.33203125" style="200"/>
    <col min="11265" max="11265" width="7.83203125" style="200" customWidth="1"/>
    <col min="11266" max="11266" width="83.6640625" style="200" customWidth="1"/>
    <col min="11267" max="11267" width="8.1640625" style="200" customWidth="1"/>
    <col min="11268" max="11268" width="10.1640625" style="200" customWidth="1"/>
    <col min="11269" max="11270" width="12.5" style="200" customWidth="1"/>
    <col min="11271" max="11520" width="9.33203125" style="200"/>
    <col min="11521" max="11521" width="7.83203125" style="200" customWidth="1"/>
    <col min="11522" max="11522" width="83.6640625" style="200" customWidth="1"/>
    <col min="11523" max="11523" width="8.1640625" style="200" customWidth="1"/>
    <col min="11524" max="11524" width="10.1640625" style="200" customWidth="1"/>
    <col min="11525" max="11526" width="12.5" style="200" customWidth="1"/>
    <col min="11527" max="11776" width="9.33203125" style="200"/>
    <col min="11777" max="11777" width="7.83203125" style="200" customWidth="1"/>
    <col min="11778" max="11778" width="83.6640625" style="200" customWidth="1"/>
    <col min="11779" max="11779" width="8.1640625" style="200" customWidth="1"/>
    <col min="11780" max="11780" width="10.1640625" style="200" customWidth="1"/>
    <col min="11781" max="11782" width="12.5" style="200" customWidth="1"/>
    <col min="11783" max="12032" width="9.33203125" style="200"/>
    <col min="12033" max="12033" width="7.83203125" style="200" customWidth="1"/>
    <col min="12034" max="12034" width="83.6640625" style="200" customWidth="1"/>
    <col min="12035" max="12035" width="8.1640625" style="200" customWidth="1"/>
    <col min="12036" max="12036" width="10.1640625" style="200" customWidth="1"/>
    <col min="12037" max="12038" width="12.5" style="200" customWidth="1"/>
    <col min="12039" max="12288" width="9.33203125" style="200"/>
    <col min="12289" max="12289" width="7.83203125" style="200" customWidth="1"/>
    <col min="12290" max="12290" width="83.6640625" style="200" customWidth="1"/>
    <col min="12291" max="12291" width="8.1640625" style="200" customWidth="1"/>
    <col min="12292" max="12292" width="10.1640625" style="200" customWidth="1"/>
    <col min="12293" max="12294" width="12.5" style="200" customWidth="1"/>
    <col min="12295" max="12544" width="9.33203125" style="200"/>
    <col min="12545" max="12545" width="7.83203125" style="200" customWidth="1"/>
    <col min="12546" max="12546" width="83.6640625" style="200" customWidth="1"/>
    <col min="12547" max="12547" width="8.1640625" style="200" customWidth="1"/>
    <col min="12548" max="12548" width="10.1640625" style="200" customWidth="1"/>
    <col min="12549" max="12550" width="12.5" style="200" customWidth="1"/>
    <col min="12551" max="12800" width="9.33203125" style="200"/>
    <col min="12801" max="12801" width="7.83203125" style="200" customWidth="1"/>
    <col min="12802" max="12802" width="83.6640625" style="200" customWidth="1"/>
    <col min="12803" max="12803" width="8.1640625" style="200" customWidth="1"/>
    <col min="12804" max="12804" width="10.1640625" style="200" customWidth="1"/>
    <col min="12805" max="12806" width="12.5" style="200" customWidth="1"/>
    <col min="12807" max="13056" width="9.33203125" style="200"/>
    <col min="13057" max="13057" width="7.83203125" style="200" customWidth="1"/>
    <col min="13058" max="13058" width="83.6640625" style="200" customWidth="1"/>
    <col min="13059" max="13059" width="8.1640625" style="200" customWidth="1"/>
    <col min="13060" max="13060" width="10.1640625" style="200" customWidth="1"/>
    <col min="13061" max="13062" width="12.5" style="200" customWidth="1"/>
    <col min="13063" max="13312" width="9.33203125" style="200"/>
    <col min="13313" max="13313" width="7.83203125" style="200" customWidth="1"/>
    <col min="13314" max="13314" width="83.6640625" style="200" customWidth="1"/>
    <col min="13315" max="13315" width="8.1640625" style="200" customWidth="1"/>
    <col min="13316" max="13316" width="10.1640625" style="200" customWidth="1"/>
    <col min="13317" max="13318" width="12.5" style="200" customWidth="1"/>
    <col min="13319" max="13568" width="9.33203125" style="200"/>
    <col min="13569" max="13569" width="7.83203125" style="200" customWidth="1"/>
    <col min="13570" max="13570" width="83.6640625" style="200" customWidth="1"/>
    <col min="13571" max="13571" width="8.1640625" style="200" customWidth="1"/>
    <col min="13572" max="13572" width="10.1640625" style="200" customWidth="1"/>
    <col min="13573" max="13574" width="12.5" style="200" customWidth="1"/>
    <col min="13575" max="13824" width="9.33203125" style="200"/>
    <col min="13825" max="13825" width="7.83203125" style="200" customWidth="1"/>
    <col min="13826" max="13826" width="83.6640625" style="200" customWidth="1"/>
    <col min="13827" max="13827" width="8.1640625" style="200" customWidth="1"/>
    <col min="13828" max="13828" width="10.1640625" style="200" customWidth="1"/>
    <col min="13829" max="13830" width="12.5" style="200" customWidth="1"/>
    <col min="13831" max="14080" width="9.33203125" style="200"/>
    <col min="14081" max="14081" width="7.83203125" style="200" customWidth="1"/>
    <col min="14082" max="14082" width="83.6640625" style="200" customWidth="1"/>
    <col min="14083" max="14083" width="8.1640625" style="200" customWidth="1"/>
    <col min="14084" max="14084" width="10.1640625" style="200" customWidth="1"/>
    <col min="14085" max="14086" width="12.5" style="200" customWidth="1"/>
    <col min="14087" max="14336" width="9.33203125" style="200"/>
    <col min="14337" max="14337" width="7.83203125" style="200" customWidth="1"/>
    <col min="14338" max="14338" width="83.6640625" style="200" customWidth="1"/>
    <col min="14339" max="14339" width="8.1640625" style="200" customWidth="1"/>
    <col min="14340" max="14340" width="10.1640625" style="200" customWidth="1"/>
    <col min="14341" max="14342" width="12.5" style="200" customWidth="1"/>
    <col min="14343" max="14592" width="9.33203125" style="200"/>
    <col min="14593" max="14593" width="7.83203125" style="200" customWidth="1"/>
    <col min="14594" max="14594" width="83.6640625" style="200" customWidth="1"/>
    <col min="14595" max="14595" width="8.1640625" style="200" customWidth="1"/>
    <col min="14596" max="14596" width="10.1640625" style="200" customWidth="1"/>
    <col min="14597" max="14598" width="12.5" style="200" customWidth="1"/>
    <col min="14599" max="14848" width="9.33203125" style="200"/>
    <col min="14849" max="14849" width="7.83203125" style="200" customWidth="1"/>
    <col min="14850" max="14850" width="83.6640625" style="200" customWidth="1"/>
    <col min="14851" max="14851" width="8.1640625" style="200" customWidth="1"/>
    <col min="14852" max="14852" width="10.1640625" style="200" customWidth="1"/>
    <col min="14853" max="14854" width="12.5" style="200" customWidth="1"/>
    <col min="14855" max="15104" width="9.33203125" style="200"/>
    <col min="15105" max="15105" width="7.83203125" style="200" customWidth="1"/>
    <col min="15106" max="15106" width="83.6640625" style="200" customWidth="1"/>
    <col min="15107" max="15107" width="8.1640625" style="200" customWidth="1"/>
    <col min="15108" max="15108" width="10.1640625" style="200" customWidth="1"/>
    <col min="15109" max="15110" width="12.5" style="200" customWidth="1"/>
    <col min="15111" max="15360" width="9.33203125" style="200"/>
    <col min="15361" max="15361" width="7.83203125" style="200" customWidth="1"/>
    <col min="15362" max="15362" width="83.6640625" style="200" customWidth="1"/>
    <col min="15363" max="15363" width="8.1640625" style="200" customWidth="1"/>
    <col min="15364" max="15364" width="10.1640625" style="200" customWidth="1"/>
    <col min="15365" max="15366" width="12.5" style="200" customWidth="1"/>
    <col min="15367" max="15616" width="9.33203125" style="200"/>
    <col min="15617" max="15617" width="7.83203125" style="200" customWidth="1"/>
    <col min="15618" max="15618" width="83.6640625" style="200" customWidth="1"/>
    <col min="15619" max="15619" width="8.1640625" style="200" customWidth="1"/>
    <col min="15620" max="15620" width="10.1640625" style="200" customWidth="1"/>
    <col min="15621" max="15622" width="12.5" style="200" customWidth="1"/>
    <col min="15623" max="15872" width="9.33203125" style="200"/>
    <col min="15873" max="15873" width="7.83203125" style="200" customWidth="1"/>
    <col min="15874" max="15874" width="83.6640625" style="200" customWidth="1"/>
    <col min="15875" max="15875" width="8.1640625" style="200" customWidth="1"/>
    <col min="15876" max="15876" width="10.1640625" style="200" customWidth="1"/>
    <col min="15877" max="15878" width="12.5" style="200" customWidth="1"/>
    <col min="15879" max="16128" width="9.33203125" style="200"/>
    <col min="16129" max="16129" width="7.83203125" style="200" customWidth="1"/>
    <col min="16130" max="16130" width="83.6640625" style="200" customWidth="1"/>
    <col min="16131" max="16131" width="8.1640625" style="200" customWidth="1"/>
    <col min="16132" max="16132" width="10.1640625" style="200" customWidth="1"/>
    <col min="16133" max="16134" width="12.5" style="200" customWidth="1"/>
    <col min="16135" max="16384" width="9.33203125" style="200"/>
  </cols>
  <sheetData>
    <row r="1" spans="1:6">
      <c r="A1" s="389"/>
      <c r="B1" s="199" t="s">
        <v>1159</v>
      </c>
      <c r="C1" s="392" t="s">
        <v>790</v>
      </c>
      <c r="D1" s="393"/>
      <c r="E1" s="394" t="s">
        <v>1160</v>
      </c>
      <c r="F1" s="395"/>
    </row>
    <row r="2" spans="1:6" ht="11.25">
      <c r="A2" s="390"/>
      <c r="B2" s="400"/>
      <c r="C2" s="401"/>
      <c r="D2" s="401"/>
      <c r="E2" s="396"/>
      <c r="F2" s="397"/>
    </row>
    <row r="3" spans="1:6" ht="12" thickBot="1">
      <c r="A3" s="391"/>
      <c r="B3" s="402"/>
      <c r="C3" s="403"/>
      <c r="D3" s="403"/>
      <c r="E3" s="398"/>
      <c r="F3" s="399"/>
    </row>
    <row r="4" spans="1:6" s="201" customFormat="1" ht="25.5">
      <c r="A4" s="202" t="s">
        <v>792</v>
      </c>
      <c r="B4" s="203" t="s">
        <v>793</v>
      </c>
      <c r="C4" s="204" t="s">
        <v>794</v>
      </c>
      <c r="D4" s="204" t="s">
        <v>138</v>
      </c>
      <c r="E4" s="205" t="s">
        <v>795</v>
      </c>
      <c r="F4" s="206" t="s">
        <v>796</v>
      </c>
    </row>
    <row r="5" spans="1:6" s="201" customFormat="1">
      <c r="A5" s="207">
        <v>1</v>
      </c>
      <c r="B5" s="208">
        <v>2</v>
      </c>
      <c r="C5" s="209">
        <v>3</v>
      </c>
      <c r="D5" s="209">
        <v>4</v>
      </c>
      <c r="E5" s="208">
        <v>5</v>
      </c>
      <c r="F5" s="210">
        <v>6</v>
      </c>
    </row>
    <row r="6" spans="1:6" s="201" customFormat="1" ht="13.5" thickBot="1">
      <c r="A6" s="211" t="s">
        <v>797</v>
      </c>
      <c r="B6" s="212" t="s">
        <v>797</v>
      </c>
      <c r="C6" s="213" t="s">
        <v>798</v>
      </c>
      <c r="D6" s="213" t="s">
        <v>798</v>
      </c>
      <c r="E6" s="213" t="s">
        <v>799</v>
      </c>
      <c r="F6" s="214" t="s">
        <v>799</v>
      </c>
    </row>
    <row r="7" spans="1:6" ht="12" customHeight="1">
      <c r="A7" s="215"/>
      <c r="B7" s="216"/>
      <c r="C7" s="217"/>
      <c r="D7" s="217"/>
      <c r="F7" s="328"/>
    </row>
    <row r="8" spans="1:6" ht="12">
      <c r="A8" s="215"/>
      <c r="B8" s="222" t="s">
        <v>1161</v>
      </c>
      <c r="C8" s="217"/>
      <c r="D8" s="217"/>
      <c r="F8" s="218">
        <f t="shared" ref="F8:F14" si="0">+E8*D8</f>
        <v>0</v>
      </c>
    </row>
    <row r="9" spans="1:6" ht="12">
      <c r="A9" s="215"/>
      <c r="B9" s="216"/>
      <c r="C9" s="217"/>
      <c r="D9" s="217"/>
      <c r="E9" s="217"/>
      <c r="F9" s="218">
        <f t="shared" si="0"/>
        <v>0</v>
      </c>
    </row>
    <row r="10" spans="1:6" ht="12">
      <c r="A10" s="215">
        <v>1</v>
      </c>
      <c r="B10" s="222" t="s">
        <v>1162</v>
      </c>
      <c r="C10" s="217" t="s">
        <v>801</v>
      </c>
      <c r="D10" s="217">
        <v>1</v>
      </c>
      <c r="E10" s="219"/>
      <c r="F10" s="218">
        <f t="shared" si="0"/>
        <v>0</v>
      </c>
    </row>
    <row r="11" spans="1:6" ht="12">
      <c r="A11" s="215"/>
      <c r="B11" s="216" t="s">
        <v>1163</v>
      </c>
      <c r="C11" s="217"/>
      <c r="D11" s="217"/>
      <c r="E11" s="219"/>
      <c r="F11" s="218"/>
    </row>
    <row r="12" spans="1:6" ht="12">
      <c r="A12" s="215"/>
      <c r="B12" s="216" t="s">
        <v>1164</v>
      </c>
      <c r="C12" s="217"/>
      <c r="D12" s="217"/>
      <c r="E12" s="219"/>
      <c r="F12" s="218">
        <f t="shared" si="0"/>
        <v>0</v>
      </c>
    </row>
    <row r="13" spans="1:6" ht="12">
      <c r="A13" s="215"/>
      <c r="B13" s="216" t="s">
        <v>1165</v>
      </c>
      <c r="C13" s="217"/>
      <c r="D13" s="217"/>
      <c r="E13" s="219"/>
      <c r="F13" s="218">
        <f t="shared" si="0"/>
        <v>0</v>
      </c>
    </row>
    <row r="14" spans="1:6" ht="12">
      <c r="A14" s="215"/>
      <c r="B14" s="216" t="s">
        <v>1166</v>
      </c>
      <c r="C14" s="217"/>
      <c r="D14" s="217"/>
      <c r="E14" s="219"/>
      <c r="F14" s="218">
        <f t="shared" si="0"/>
        <v>0</v>
      </c>
    </row>
    <row r="15" spans="1:6" ht="12">
      <c r="A15" s="215"/>
      <c r="B15" s="216" t="s">
        <v>1167</v>
      </c>
      <c r="C15" s="217"/>
      <c r="D15" s="217"/>
      <c r="E15" s="219"/>
      <c r="F15" s="218"/>
    </row>
    <row r="16" spans="1:6" ht="12">
      <c r="A16" s="215"/>
      <c r="B16" s="216" t="s">
        <v>1168</v>
      </c>
      <c r="C16" s="217"/>
      <c r="D16" s="217"/>
      <c r="E16" s="219"/>
      <c r="F16" s="218"/>
    </row>
    <row r="17" spans="1:6" ht="12">
      <c r="A17" s="215"/>
      <c r="B17" s="216" t="s">
        <v>1169</v>
      </c>
      <c r="C17" s="217"/>
      <c r="D17" s="217"/>
      <c r="E17" s="219"/>
      <c r="F17" s="218"/>
    </row>
    <row r="18" spans="1:6" ht="12">
      <c r="A18" s="215"/>
      <c r="B18" s="216" t="s">
        <v>1170</v>
      </c>
      <c r="C18" s="217"/>
      <c r="D18" s="217"/>
      <c r="E18" s="219"/>
      <c r="F18" s="218"/>
    </row>
    <row r="19" spans="1:6" ht="12">
      <c r="A19" s="215"/>
      <c r="B19" s="216" t="s">
        <v>1171</v>
      </c>
      <c r="C19" s="217"/>
      <c r="D19" s="217"/>
      <c r="E19" s="219"/>
      <c r="F19" s="218"/>
    </row>
    <row r="20" spans="1:6" ht="12">
      <c r="A20" s="215"/>
      <c r="B20" s="216" t="s">
        <v>1172</v>
      </c>
      <c r="C20" s="217"/>
      <c r="D20" s="217"/>
      <c r="E20" s="219"/>
      <c r="F20" s="218"/>
    </row>
    <row r="21" spans="1:6" ht="12">
      <c r="A21" s="215"/>
      <c r="B21" s="216"/>
      <c r="C21" s="217"/>
      <c r="D21" s="217"/>
      <c r="E21" s="219"/>
      <c r="F21" s="218"/>
    </row>
    <row r="22" spans="1:6" ht="12">
      <c r="A22" s="215"/>
      <c r="B22" s="216"/>
      <c r="C22" s="217"/>
      <c r="D22" s="217"/>
      <c r="E22" s="219"/>
      <c r="F22" s="218"/>
    </row>
    <row r="23" spans="1:6" ht="12">
      <c r="A23" s="215"/>
      <c r="B23" s="216" t="s">
        <v>1173</v>
      </c>
      <c r="C23" s="217"/>
      <c r="D23" s="217"/>
      <c r="E23" s="219"/>
      <c r="F23" s="218"/>
    </row>
    <row r="24" spans="1:6" ht="12">
      <c r="A24" s="215">
        <v>2</v>
      </c>
      <c r="B24" s="216" t="s">
        <v>1174</v>
      </c>
      <c r="C24" s="217" t="s">
        <v>801</v>
      </c>
      <c r="D24" s="217">
        <v>1</v>
      </c>
      <c r="E24" s="219"/>
      <c r="F24" s="218">
        <f>+E24*D24</f>
        <v>0</v>
      </c>
    </row>
    <row r="25" spans="1:6" ht="12">
      <c r="A25" s="215">
        <v>3</v>
      </c>
      <c r="B25" s="216" t="s">
        <v>812</v>
      </c>
      <c r="C25" s="217" t="s">
        <v>801</v>
      </c>
      <c r="D25" s="217">
        <v>1</v>
      </c>
      <c r="E25" s="219"/>
      <c r="F25" s="218">
        <f>+E25*D25</f>
        <v>0</v>
      </c>
    </row>
    <row r="26" spans="1:6" thickBot="1">
      <c r="A26" s="215"/>
      <c r="B26" s="216"/>
      <c r="C26" s="217"/>
      <c r="D26" s="217"/>
      <c r="E26" s="219"/>
      <c r="F26" s="218">
        <f>+E26*D26</f>
        <v>0</v>
      </c>
    </row>
    <row r="27" spans="1:6" thickBot="1">
      <c r="A27" s="220"/>
      <c r="B27" s="404" t="s">
        <v>1175</v>
      </c>
      <c r="C27" s="405"/>
      <c r="D27" s="405"/>
      <c r="E27" s="406"/>
      <c r="F27" s="221">
        <f>SUM(F10:F26)</f>
        <v>0</v>
      </c>
    </row>
    <row r="28" spans="1:6" ht="12">
      <c r="A28" s="215"/>
      <c r="B28" s="216"/>
      <c r="C28" s="217"/>
      <c r="D28" s="217"/>
      <c r="E28" s="219"/>
      <c r="F28" s="218"/>
    </row>
    <row r="29" spans="1:6" ht="12">
      <c r="A29" s="215"/>
      <c r="B29" s="223" t="s">
        <v>816</v>
      </c>
      <c r="C29" s="224"/>
      <c r="D29" s="217"/>
      <c r="E29" s="224"/>
      <c r="F29" s="218">
        <f>+E29*D29</f>
        <v>0</v>
      </c>
    </row>
    <row r="30" spans="1:6" ht="12">
      <c r="A30" s="215">
        <v>4</v>
      </c>
      <c r="B30" s="223" t="s">
        <v>817</v>
      </c>
      <c r="C30" s="224" t="s">
        <v>801</v>
      </c>
      <c r="D30" s="217">
        <v>1</v>
      </c>
      <c r="E30" s="224"/>
      <c r="F30" s="218">
        <f>+E30*D30</f>
        <v>0</v>
      </c>
    </row>
    <row r="31" spans="1:6" ht="12">
      <c r="A31" s="215"/>
      <c r="B31" s="223"/>
      <c r="C31" s="224"/>
      <c r="D31" s="217"/>
      <c r="E31" s="224"/>
      <c r="F31" s="218">
        <f>+E31*D31</f>
        <v>0</v>
      </c>
    </row>
    <row r="32" spans="1:6" ht="12">
      <c r="A32" s="215"/>
      <c r="B32" s="223" t="s">
        <v>818</v>
      </c>
      <c r="C32" s="224"/>
      <c r="D32" s="217"/>
      <c r="E32" s="224"/>
      <c r="F32" s="218">
        <f>+E32*D32</f>
        <v>0</v>
      </c>
    </row>
    <row r="33" spans="1:6" ht="12">
      <c r="A33" s="215">
        <v>5</v>
      </c>
      <c r="B33" s="223" t="s">
        <v>817</v>
      </c>
      <c r="C33" s="224" t="s">
        <v>801</v>
      </c>
      <c r="D33" s="217">
        <v>1</v>
      </c>
      <c r="E33" s="224"/>
      <c r="F33" s="218">
        <f>+E33*D33</f>
        <v>0</v>
      </c>
    </row>
    <row r="34" spans="1:6" ht="12">
      <c r="A34" s="215"/>
      <c r="B34" s="216"/>
      <c r="C34" s="217"/>
      <c r="D34" s="217"/>
      <c r="E34" s="219"/>
      <c r="F34" s="218">
        <f t="shared" ref="F34:F65" si="1">+E34*D34</f>
        <v>0</v>
      </c>
    </row>
    <row r="35" spans="1:6" ht="12">
      <c r="A35" s="215"/>
      <c r="B35" s="216" t="s">
        <v>819</v>
      </c>
      <c r="C35" s="217"/>
      <c r="D35" s="217"/>
      <c r="E35" s="219"/>
      <c r="F35" s="218">
        <f t="shared" si="1"/>
        <v>0</v>
      </c>
    </row>
    <row r="36" spans="1:6" ht="12">
      <c r="A36" s="215">
        <v>6</v>
      </c>
      <c r="B36" s="216" t="s">
        <v>857</v>
      </c>
      <c r="C36" s="217" t="s">
        <v>801</v>
      </c>
      <c r="D36" s="217">
        <v>1</v>
      </c>
      <c r="E36" s="219"/>
      <c r="F36" s="218">
        <f t="shared" si="1"/>
        <v>0</v>
      </c>
    </row>
    <row r="37" spans="1:6" ht="12">
      <c r="A37" s="215">
        <v>7</v>
      </c>
      <c r="B37" s="216" t="s">
        <v>820</v>
      </c>
      <c r="C37" s="217" t="s">
        <v>801</v>
      </c>
      <c r="D37" s="217">
        <v>1</v>
      </c>
      <c r="E37" s="219"/>
      <c r="F37" s="218">
        <f t="shared" si="1"/>
        <v>0</v>
      </c>
    </row>
    <row r="38" spans="1:6" ht="12">
      <c r="A38" s="215">
        <v>8</v>
      </c>
      <c r="B38" s="216" t="s">
        <v>821</v>
      </c>
      <c r="C38" s="217" t="s">
        <v>801</v>
      </c>
      <c r="D38" s="217">
        <v>2</v>
      </c>
      <c r="E38" s="219"/>
      <c r="F38" s="218">
        <f t="shared" si="1"/>
        <v>0</v>
      </c>
    </row>
    <row r="39" spans="1:6" ht="12">
      <c r="A39" s="215"/>
      <c r="B39" s="216"/>
      <c r="C39" s="217"/>
      <c r="D39" s="217"/>
      <c r="E39" s="219"/>
      <c r="F39" s="218">
        <f t="shared" si="1"/>
        <v>0</v>
      </c>
    </row>
    <row r="40" spans="1:6" ht="12">
      <c r="A40" s="215"/>
      <c r="B40" s="216" t="s">
        <v>824</v>
      </c>
      <c r="C40" s="217"/>
      <c r="D40" s="217"/>
      <c r="E40" s="219"/>
      <c r="F40" s="218">
        <f t="shared" si="1"/>
        <v>0</v>
      </c>
    </row>
    <row r="41" spans="1:6" ht="12">
      <c r="A41" s="215">
        <v>9</v>
      </c>
      <c r="B41" s="216" t="s">
        <v>857</v>
      </c>
      <c r="C41" s="217" t="s">
        <v>801</v>
      </c>
      <c r="D41" s="217">
        <v>1</v>
      </c>
      <c r="E41" s="219"/>
      <c r="F41" s="218">
        <f t="shared" si="1"/>
        <v>0</v>
      </c>
    </row>
    <row r="42" spans="1:6" ht="12">
      <c r="A42" s="215">
        <v>10</v>
      </c>
      <c r="B42" s="216" t="s">
        <v>820</v>
      </c>
      <c r="C42" s="217" t="s">
        <v>801</v>
      </c>
      <c r="D42" s="217">
        <v>2</v>
      </c>
      <c r="E42" s="219"/>
      <c r="F42" s="218">
        <f t="shared" si="1"/>
        <v>0</v>
      </c>
    </row>
    <row r="43" spans="1:6" ht="12">
      <c r="A43" s="215">
        <v>11</v>
      </c>
      <c r="B43" s="216" t="s">
        <v>821</v>
      </c>
      <c r="C43" s="217" t="s">
        <v>801</v>
      </c>
      <c r="D43" s="217">
        <v>3</v>
      </c>
      <c r="E43" s="219"/>
      <c r="F43" s="218">
        <f t="shared" si="1"/>
        <v>0</v>
      </c>
    </row>
    <row r="44" spans="1:6" ht="12">
      <c r="A44" s="215"/>
      <c r="B44" s="216"/>
      <c r="C44" s="217"/>
      <c r="D44" s="217"/>
      <c r="E44" s="219"/>
      <c r="F44" s="218">
        <f t="shared" si="1"/>
        <v>0</v>
      </c>
    </row>
    <row r="45" spans="1:6" ht="12">
      <c r="A45" s="215"/>
      <c r="B45" s="216" t="s">
        <v>1176</v>
      </c>
      <c r="C45" s="217"/>
      <c r="D45" s="217"/>
      <c r="E45" s="219"/>
      <c r="F45" s="218">
        <f t="shared" si="1"/>
        <v>0</v>
      </c>
    </row>
    <row r="46" spans="1:6" ht="12">
      <c r="A46" s="215">
        <v>12</v>
      </c>
      <c r="B46" s="216" t="s">
        <v>831</v>
      </c>
      <c r="C46" s="217" t="s">
        <v>801</v>
      </c>
      <c r="D46" s="217">
        <v>1</v>
      </c>
      <c r="E46" s="219"/>
      <c r="F46" s="218">
        <f t="shared" si="1"/>
        <v>0</v>
      </c>
    </row>
    <row r="47" spans="1:6" ht="12">
      <c r="A47" s="215"/>
      <c r="B47" s="216"/>
      <c r="C47" s="217"/>
      <c r="D47" s="217"/>
      <c r="E47" s="219"/>
      <c r="F47" s="218">
        <f t="shared" si="1"/>
        <v>0</v>
      </c>
    </row>
    <row r="48" spans="1:6" ht="12">
      <c r="A48" s="215"/>
      <c r="B48" s="216" t="s">
        <v>1177</v>
      </c>
      <c r="C48" s="217"/>
      <c r="D48" s="217"/>
      <c r="E48" s="219"/>
      <c r="F48" s="218">
        <f t="shared" si="1"/>
        <v>0</v>
      </c>
    </row>
    <row r="49" spans="1:6" ht="12">
      <c r="A49" s="215">
        <v>13</v>
      </c>
      <c r="B49" s="216" t="s">
        <v>830</v>
      </c>
      <c r="C49" s="217" t="s">
        <v>801</v>
      </c>
      <c r="D49" s="217">
        <v>1</v>
      </c>
      <c r="E49" s="219"/>
      <c r="F49" s="218">
        <f t="shared" si="1"/>
        <v>0</v>
      </c>
    </row>
    <row r="50" spans="1:6" ht="12">
      <c r="A50" s="215">
        <v>14</v>
      </c>
      <c r="B50" s="216" t="s">
        <v>831</v>
      </c>
      <c r="C50" s="217" t="s">
        <v>801</v>
      </c>
      <c r="D50" s="217">
        <v>1</v>
      </c>
      <c r="E50" s="219"/>
      <c r="F50" s="218">
        <f t="shared" si="1"/>
        <v>0</v>
      </c>
    </row>
    <row r="51" spans="1:6" ht="12">
      <c r="A51" s="215"/>
      <c r="B51" s="216"/>
      <c r="C51" s="217"/>
      <c r="D51" s="217"/>
      <c r="E51" s="219"/>
      <c r="F51" s="218">
        <f t="shared" si="1"/>
        <v>0</v>
      </c>
    </row>
    <row r="52" spans="1:6" ht="12">
      <c r="A52" s="215"/>
      <c r="B52" s="216" t="s">
        <v>827</v>
      </c>
      <c r="C52" s="217"/>
      <c r="D52" s="217"/>
      <c r="E52" s="219"/>
      <c r="F52" s="218">
        <f t="shared" si="1"/>
        <v>0</v>
      </c>
    </row>
    <row r="53" spans="1:6" ht="12">
      <c r="A53" s="215">
        <v>15</v>
      </c>
      <c r="B53" s="223" t="s">
        <v>1178</v>
      </c>
      <c r="C53" s="217" t="s">
        <v>801</v>
      </c>
      <c r="D53" s="217">
        <v>1</v>
      </c>
      <c r="E53" s="219"/>
      <c r="F53" s="218">
        <f t="shared" si="1"/>
        <v>0</v>
      </c>
    </row>
    <row r="54" spans="1:6" ht="12">
      <c r="A54" s="215"/>
      <c r="B54" s="216"/>
      <c r="C54" s="217"/>
      <c r="D54" s="217"/>
      <c r="E54" s="219"/>
      <c r="F54" s="218">
        <f t="shared" si="1"/>
        <v>0</v>
      </c>
    </row>
    <row r="55" spans="1:6" ht="12">
      <c r="A55" s="215"/>
      <c r="B55" s="223" t="s">
        <v>1179</v>
      </c>
      <c r="C55" s="224"/>
      <c r="D55" s="217"/>
      <c r="E55" s="224"/>
      <c r="F55" s="218">
        <f t="shared" si="1"/>
        <v>0</v>
      </c>
    </row>
    <row r="56" spans="1:6" ht="12">
      <c r="A56" s="215">
        <v>16</v>
      </c>
      <c r="B56" s="223" t="s">
        <v>830</v>
      </c>
      <c r="C56" s="224" t="s">
        <v>244</v>
      </c>
      <c r="D56" s="217">
        <v>1</v>
      </c>
      <c r="E56" s="224"/>
      <c r="F56" s="218">
        <f t="shared" si="1"/>
        <v>0</v>
      </c>
    </row>
    <row r="57" spans="1:6" ht="12">
      <c r="A57" s="215">
        <v>17</v>
      </c>
      <c r="B57" s="223" t="s">
        <v>831</v>
      </c>
      <c r="C57" s="224" t="s">
        <v>244</v>
      </c>
      <c r="D57" s="217">
        <v>1</v>
      </c>
      <c r="E57" s="224"/>
      <c r="F57" s="218">
        <f t="shared" si="1"/>
        <v>0</v>
      </c>
    </row>
    <row r="58" spans="1:6" ht="12">
      <c r="A58" s="215"/>
      <c r="B58" s="223"/>
      <c r="C58" s="224"/>
      <c r="D58" s="217"/>
      <c r="E58" s="224"/>
      <c r="F58" s="218">
        <f t="shared" si="1"/>
        <v>0</v>
      </c>
    </row>
    <row r="59" spans="1:6" ht="24">
      <c r="A59" s="215">
        <v>18</v>
      </c>
      <c r="B59" s="223" t="s">
        <v>1180</v>
      </c>
      <c r="C59" s="224" t="s">
        <v>905</v>
      </c>
      <c r="D59" s="217">
        <v>10</v>
      </c>
      <c r="E59" s="224"/>
      <c r="F59" s="218">
        <f t="shared" si="1"/>
        <v>0</v>
      </c>
    </row>
    <row r="60" spans="1:6" ht="12">
      <c r="A60" s="215"/>
      <c r="B60" s="223"/>
      <c r="C60" s="224"/>
      <c r="D60" s="217"/>
      <c r="E60" s="224"/>
      <c r="F60" s="218">
        <f t="shared" si="1"/>
        <v>0</v>
      </c>
    </row>
    <row r="61" spans="1:6" ht="12">
      <c r="A61" s="215">
        <v>19</v>
      </c>
      <c r="B61" s="223" t="s">
        <v>1181</v>
      </c>
      <c r="C61" s="224" t="s">
        <v>354</v>
      </c>
      <c r="D61" s="217">
        <v>1000</v>
      </c>
      <c r="E61" s="224"/>
      <c r="F61" s="218">
        <f t="shared" si="1"/>
        <v>0</v>
      </c>
    </row>
    <row r="62" spans="1:6" ht="12">
      <c r="A62" s="215"/>
      <c r="B62" s="223"/>
      <c r="C62" s="224"/>
      <c r="D62" s="217"/>
      <c r="E62" s="224"/>
      <c r="F62" s="218"/>
    </row>
    <row r="63" spans="1:6" ht="12">
      <c r="A63" s="215">
        <v>20</v>
      </c>
      <c r="B63" s="223" t="s">
        <v>843</v>
      </c>
      <c r="C63" s="224" t="s">
        <v>440</v>
      </c>
      <c r="D63" s="217">
        <v>1</v>
      </c>
      <c r="E63" s="224"/>
      <c r="F63" s="218">
        <f>+E63*D63</f>
        <v>0</v>
      </c>
    </row>
    <row r="64" spans="1:6" ht="12">
      <c r="A64" s="215">
        <v>21</v>
      </c>
      <c r="B64" s="223" t="s">
        <v>844</v>
      </c>
      <c r="C64" s="224" t="s">
        <v>845</v>
      </c>
      <c r="D64" s="217">
        <v>1</v>
      </c>
      <c r="E64" s="224"/>
      <c r="F64" s="218">
        <f>+E64*D64</f>
        <v>0</v>
      </c>
    </row>
    <row r="65" spans="1:6" thickBot="1">
      <c r="A65" s="215"/>
      <c r="B65" s="223"/>
      <c r="C65" s="224"/>
      <c r="D65" s="217"/>
      <c r="E65" s="224"/>
      <c r="F65" s="218">
        <f t="shared" si="1"/>
        <v>0</v>
      </c>
    </row>
    <row r="66" spans="1:6" thickBot="1">
      <c r="A66" s="220"/>
      <c r="B66" s="407" t="s">
        <v>1182</v>
      </c>
      <c r="C66" s="408"/>
      <c r="D66" s="408"/>
      <c r="E66" s="409"/>
      <c r="F66" s="221">
        <f>SUM(F29:F65)</f>
        <v>0</v>
      </c>
    </row>
    <row r="67" spans="1:6" thickBot="1">
      <c r="A67" s="215"/>
      <c r="B67" s="216"/>
      <c r="C67" s="217"/>
      <c r="D67" s="217"/>
      <c r="E67" s="219"/>
      <c r="F67" s="218">
        <f>+E67*D67</f>
        <v>0</v>
      </c>
    </row>
    <row r="68" spans="1:6" ht="12" customHeight="1" thickBot="1">
      <c r="A68" s="220"/>
      <c r="B68" s="386" t="s">
        <v>1183</v>
      </c>
      <c r="C68" s="387"/>
      <c r="D68" s="387"/>
      <c r="E68" s="388"/>
      <c r="F68" s="221">
        <f>+F66+F27</f>
        <v>0</v>
      </c>
    </row>
    <row r="69" spans="1:6" ht="12" customHeight="1"/>
    <row r="70" spans="1:6" ht="12" customHeight="1"/>
    <row r="71" spans="1:6" ht="12" customHeight="1"/>
    <row r="72" spans="1:6" ht="12" customHeight="1"/>
    <row r="73" spans="1:6" ht="12" customHeight="1"/>
    <row r="74" spans="1:6" ht="12" customHeight="1"/>
    <row r="75" spans="1:6" ht="12" customHeight="1"/>
    <row r="76" spans="1:6" ht="12" customHeight="1"/>
    <row r="77" spans="1:6" ht="12" customHeight="1"/>
    <row r="78" spans="1:6" ht="12" customHeight="1"/>
    <row r="79" spans="1:6" ht="12" customHeight="1"/>
    <row r="80" spans="1:6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</sheetData>
  <mergeCells count="7">
    <mergeCell ref="B68:E68"/>
    <mergeCell ref="A1:A3"/>
    <mergeCell ref="C1:D1"/>
    <mergeCell ref="E1:F3"/>
    <mergeCell ref="B2:D3"/>
    <mergeCell ref="B27:E27"/>
    <mergeCell ref="B66:E66"/>
  </mergeCells>
  <printOptions gridLines="1"/>
  <pageMargins left="1.1023622047244095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DD4E0-81E8-4DED-9787-A005EED4F7FA}">
  <dimension ref="A1:H44"/>
  <sheetViews>
    <sheetView workbookViewId="0">
      <selection activeCell="C41" sqref="C41"/>
    </sheetView>
  </sheetViews>
  <sheetFormatPr defaultRowHeight="11.25"/>
  <cols>
    <col min="1" max="1" width="5.1640625" style="296" customWidth="1"/>
    <col min="2" max="2" width="10" customWidth="1"/>
    <col min="3" max="3" width="88.5" customWidth="1"/>
    <col min="4" max="4" width="14.83203125" bestFit="1" customWidth="1"/>
    <col min="5" max="5" width="8.83203125" bestFit="1" customWidth="1"/>
    <col min="6" max="6" width="8.33203125" bestFit="1" customWidth="1"/>
    <col min="7" max="7" width="9.5" bestFit="1" customWidth="1"/>
    <col min="8" max="8" width="10.6640625" bestFit="1" customWidth="1"/>
    <col min="257" max="257" width="5.1640625" customWidth="1"/>
    <col min="258" max="258" width="10" customWidth="1"/>
    <col min="259" max="259" width="88.5" customWidth="1"/>
    <col min="260" max="260" width="14.83203125" bestFit="1" customWidth="1"/>
    <col min="261" max="261" width="8.83203125" bestFit="1" customWidth="1"/>
    <col min="262" max="262" width="8.33203125" bestFit="1" customWidth="1"/>
    <col min="263" max="263" width="9.5" bestFit="1" customWidth="1"/>
    <col min="264" max="264" width="10.6640625" bestFit="1" customWidth="1"/>
    <col min="513" max="513" width="5.1640625" customWidth="1"/>
    <col min="514" max="514" width="10" customWidth="1"/>
    <col min="515" max="515" width="88.5" customWidth="1"/>
    <col min="516" max="516" width="14.83203125" bestFit="1" customWidth="1"/>
    <col min="517" max="517" width="8.83203125" bestFit="1" customWidth="1"/>
    <col min="518" max="518" width="8.33203125" bestFit="1" customWidth="1"/>
    <col min="519" max="519" width="9.5" bestFit="1" customWidth="1"/>
    <col min="520" max="520" width="10.6640625" bestFit="1" customWidth="1"/>
    <col min="769" max="769" width="5.1640625" customWidth="1"/>
    <col min="770" max="770" width="10" customWidth="1"/>
    <col min="771" max="771" width="88.5" customWidth="1"/>
    <col min="772" max="772" width="14.83203125" bestFit="1" customWidth="1"/>
    <col min="773" max="773" width="8.83203125" bestFit="1" customWidth="1"/>
    <col min="774" max="774" width="8.33203125" bestFit="1" customWidth="1"/>
    <col min="775" max="775" width="9.5" bestFit="1" customWidth="1"/>
    <col min="776" max="776" width="10.6640625" bestFit="1" customWidth="1"/>
    <col min="1025" max="1025" width="5.1640625" customWidth="1"/>
    <col min="1026" max="1026" width="10" customWidth="1"/>
    <col min="1027" max="1027" width="88.5" customWidth="1"/>
    <col min="1028" max="1028" width="14.83203125" bestFit="1" customWidth="1"/>
    <col min="1029" max="1029" width="8.83203125" bestFit="1" customWidth="1"/>
    <col min="1030" max="1030" width="8.33203125" bestFit="1" customWidth="1"/>
    <col min="1031" max="1031" width="9.5" bestFit="1" customWidth="1"/>
    <col min="1032" max="1032" width="10.6640625" bestFit="1" customWidth="1"/>
    <col min="1281" max="1281" width="5.1640625" customWidth="1"/>
    <col min="1282" max="1282" width="10" customWidth="1"/>
    <col min="1283" max="1283" width="88.5" customWidth="1"/>
    <col min="1284" max="1284" width="14.83203125" bestFit="1" customWidth="1"/>
    <col min="1285" max="1285" width="8.83203125" bestFit="1" customWidth="1"/>
    <col min="1286" max="1286" width="8.33203125" bestFit="1" customWidth="1"/>
    <col min="1287" max="1287" width="9.5" bestFit="1" customWidth="1"/>
    <col min="1288" max="1288" width="10.6640625" bestFit="1" customWidth="1"/>
    <col min="1537" max="1537" width="5.1640625" customWidth="1"/>
    <col min="1538" max="1538" width="10" customWidth="1"/>
    <col min="1539" max="1539" width="88.5" customWidth="1"/>
    <col min="1540" max="1540" width="14.83203125" bestFit="1" customWidth="1"/>
    <col min="1541" max="1541" width="8.83203125" bestFit="1" customWidth="1"/>
    <col min="1542" max="1542" width="8.33203125" bestFit="1" customWidth="1"/>
    <col min="1543" max="1543" width="9.5" bestFit="1" customWidth="1"/>
    <col min="1544" max="1544" width="10.6640625" bestFit="1" customWidth="1"/>
    <col min="1793" max="1793" width="5.1640625" customWidth="1"/>
    <col min="1794" max="1794" width="10" customWidth="1"/>
    <col min="1795" max="1795" width="88.5" customWidth="1"/>
    <col min="1796" max="1796" width="14.83203125" bestFit="1" customWidth="1"/>
    <col min="1797" max="1797" width="8.83203125" bestFit="1" customWidth="1"/>
    <col min="1798" max="1798" width="8.33203125" bestFit="1" customWidth="1"/>
    <col min="1799" max="1799" width="9.5" bestFit="1" customWidth="1"/>
    <col min="1800" max="1800" width="10.6640625" bestFit="1" customWidth="1"/>
    <col min="2049" max="2049" width="5.1640625" customWidth="1"/>
    <col min="2050" max="2050" width="10" customWidth="1"/>
    <col min="2051" max="2051" width="88.5" customWidth="1"/>
    <col min="2052" max="2052" width="14.83203125" bestFit="1" customWidth="1"/>
    <col min="2053" max="2053" width="8.83203125" bestFit="1" customWidth="1"/>
    <col min="2054" max="2054" width="8.33203125" bestFit="1" customWidth="1"/>
    <col min="2055" max="2055" width="9.5" bestFit="1" customWidth="1"/>
    <col min="2056" max="2056" width="10.6640625" bestFit="1" customWidth="1"/>
    <col min="2305" max="2305" width="5.1640625" customWidth="1"/>
    <col min="2306" max="2306" width="10" customWidth="1"/>
    <col min="2307" max="2307" width="88.5" customWidth="1"/>
    <col min="2308" max="2308" width="14.83203125" bestFit="1" customWidth="1"/>
    <col min="2309" max="2309" width="8.83203125" bestFit="1" customWidth="1"/>
    <col min="2310" max="2310" width="8.33203125" bestFit="1" customWidth="1"/>
    <col min="2311" max="2311" width="9.5" bestFit="1" customWidth="1"/>
    <col min="2312" max="2312" width="10.6640625" bestFit="1" customWidth="1"/>
    <col min="2561" max="2561" width="5.1640625" customWidth="1"/>
    <col min="2562" max="2562" width="10" customWidth="1"/>
    <col min="2563" max="2563" width="88.5" customWidth="1"/>
    <col min="2564" max="2564" width="14.83203125" bestFit="1" customWidth="1"/>
    <col min="2565" max="2565" width="8.83203125" bestFit="1" customWidth="1"/>
    <col min="2566" max="2566" width="8.33203125" bestFit="1" customWidth="1"/>
    <col min="2567" max="2567" width="9.5" bestFit="1" customWidth="1"/>
    <col min="2568" max="2568" width="10.6640625" bestFit="1" customWidth="1"/>
    <col min="2817" max="2817" width="5.1640625" customWidth="1"/>
    <col min="2818" max="2818" width="10" customWidth="1"/>
    <col min="2819" max="2819" width="88.5" customWidth="1"/>
    <col min="2820" max="2820" width="14.83203125" bestFit="1" customWidth="1"/>
    <col min="2821" max="2821" width="8.83203125" bestFit="1" customWidth="1"/>
    <col min="2822" max="2822" width="8.33203125" bestFit="1" customWidth="1"/>
    <col min="2823" max="2823" width="9.5" bestFit="1" customWidth="1"/>
    <col min="2824" max="2824" width="10.6640625" bestFit="1" customWidth="1"/>
    <col min="3073" max="3073" width="5.1640625" customWidth="1"/>
    <col min="3074" max="3074" width="10" customWidth="1"/>
    <col min="3075" max="3075" width="88.5" customWidth="1"/>
    <col min="3076" max="3076" width="14.83203125" bestFit="1" customWidth="1"/>
    <col min="3077" max="3077" width="8.83203125" bestFit="1" customWidth="1"/>
    <col min="3078" max="3078" width="8.33203125" bestFit="1" customWidth="1"/>
    <col min="3079" max="3079" width="9.5" bestFit="1" customWidth="1"/>
    <col min="3080" max="3080" width="10.6640625" bestFit="1" customWidth="1"/>
    <col min="3329" max="3329" width="5.1640625" customWidth="1"/>
    <col min="3330" max="3330" width="10" customWidth="1"/>
    <col min="3331" max="3331" width="88.5" customWidth="1"/>
    <col min="3332" max="3332" width="14.83203125" bestFit="1" customWidth="1"/>
    <col min="3333" max="3333" width="8.83203125" bestFit="1" customWidth="1"/>
    <col min="3334" max="3334" width="8.33203125" bestFit="1" customWidth="1"/>
    <col min="3335" max="3335" width="9.5" bestFit="1" customWidth="1"/>
    <col min="3336" max="3336" width="10.6640625" bestFit="1" customWidth="1"/>
    <col min="3585" max="3585" width="5.1640625" customWidth="1"/>
    <col min="3586" max="3586" width="10" customWidth="1"/>
    <col min="3587" max="3587" width="88.5" customWidth="1"/>
    <col min="3588" max="3588" width="14.83203125" bestFit="1" customWidth="1"/>
    <col min="3589" max="3589" width="8.83203125" bestFit="1" customWidth="1"/>
    <col min="3590" max="3590" width="8.33203125" bestFit="1" customWidth="1"/>
    <col min="3591" max="3591" width="9.5" bestFit="1" customWidth="1"/>
    <col min="3592" max="3592" width="10.6640625" bestFit="1" customWidth="1"/>
    <col min="3841" max="3841" width="5.1640625" customWidth="1"/>
    <col min="3842" max="3842" width="10" customWidth="1"/>
    <col min="3843" max="3843" width="88.5" customWidth="1"/>
    <col min="3844" max="3844" width="14.83203125" bestFit="1" customWidth="1"/>
    <col min="3845" max="3845" width="8.83203125" bestFit="1" customWidth="1"/>
    <col min="3846" max="3846" width="8.33203125" bestFit="1" customWidth="1"/>
    <col min="3847" max="3847" width="9.5" bestFit="1" customWidth="1"/>
    <col min="3848" max="3848" width="10.6640625" bestFit="1" customWidth="1"/>
    <col min="4097" max="4097" width="5.1640625" customWidth="1"/>
    <col min="4098" max="4098" width="10" customWidth="1"/>
    <col min="4099" max="4099" width="88.5" customWidth="1"/>
    <col min="4100" max="4100" width="14.83203125" bestFit="1" customWidth="1"/>
    <col min="4101" max="4101" width="8.83203125" bestFit="1" customWidth="1"/>
    <col min="4102" max="4102" width="8.33203125" bestFit="1" customWidth="1"/>
    <col min="4103" max="4103" width="9.5" bestFit="1" customWidth="1"/>
    <col min="4104" max="4104" width="10.6640625" bestFit="1" customWidth="1"/>
    <col min="4353" max="4353" width="5.1640625" customWidth="1"/>
    <col min="4354" max="4354" width="10" customWidth="1"/>
    <col min="4355" max="4355" width="88.5" customWidth="1"/>
    <col min="4356" max="4356" width="14.83203125" bestFit="1" customWidth="1"/>
    <col min="4357" max="4357" width="8.83203125" bestFit="1" customWidth="1"/>
    <col min="4358" max="4358" width="8.33203125" bestFit="1" customWidth="1"/>
    <col min="4359" max="4359" width="9.5" bestFit="1" customWidth="1"/>
    <col min="4360" max="4360" width="10.6640625" bestFit="1" customWidth="1"/>
    <col min="4609" max="4609" width="5.1640625" customWidth="1"/>
    <col min="4610" max="4610" width="10" customWidth="1"/>
    <col min="4611" max="4611" width="88.5" customWidth="1"/>
    <col min="4612" max="4612" width="14.83203125" bestFit="1" customWidth="1"/>
    <col min="4613" max="4613" width="8.83203125" bestFit="1" customWidth="1"/>
    <col min="4614" max="4614" width="8.33203125" bestFit="1" customWidth="1"/>
    <col min="4615" max="4615" width="9.5" bestFit="1" customWidth="1"/>
    <col min="4616" max="4616" width="10.6640625" bestFit="1" customWidth="1"/>
    <col min="4865" max="4865" width="5.1640625" customWidth="1"/>
    <col min="4866" max="4866" width="10" customWidth="1"/>
    <col min="4867" max="4867" width="88.5" customWidth="1"/>
    <col min="4868" max="4868" width="14.83203125" bestFit="1" customWidth="1"/>
    <col min="4869" max="4869" width="8.83203125" bestFit="1" customWidth="1"/>
    <col min="4870" max="4870" width="8.33203125" bestFit="1" customWidth="1"/>
    <col min="4871" max="4871" width="9.5" bestFit="1" customWidth="1"/>
    <col min="4872" max="4872" width="10.6640625" bestFit="1" customWidth="1"/>
    <col min="5121" max="5121" width="5.1640625" customWidth="1"/>
    <col min="5122" max="5122" width="10" customWidth="1"/>
    <col min="5123" max="5123" width="88.5" customWidth="1"/>
    <col min="5124" max="5124" width="14.83203125" bestFit="1" customWidth="1"/>
    <col min="5125" max="5125" width="8.83203125" bestFit="1" customWidth="1"/>
    <col min="5126" max="5126" width="8.33203125" bestFit="1" customWidth="1"/>
    <col min="5127" max="5127" width="9.5" bestFit="1" customWidth="1"/>
    <col min="5128" max="5128" width="10.6640625" bestFit="1" customWidth="1"/>
    <col min="5377" max="5377" width="5.1640625" customWidth="1"/>
    <col min="5378" max="5378" width="10" customWidth="1"/>
    <col min="5379" max="5379" width="88.5" customWidth="1"/>
    <col min="5380" max="5380" width="14.83203125" bestFit="1" customWidth="1"/>
    <col min="5381" max="5381" width="8.83203125" bestFit="1" customWidth="1"/>
    <col min="5382" max="5382" width="8.33203125" bestFit="1" customWidth="1"/>
    <col min="5383" max="5383" width="9.5" bestFit="1" customWidth="1"/>
    <col min="5384" max="5384" width="10.6640625" bestFit="1" customWidth="1"/>
    <col min="5633" max="5633" width="5.1640625" customWidth="1"/>
    <col min="5634" max="5634" width="10" customWidth="1"/>
    <col min="5635" max="5635" width="88.5" customWidth="1"/>
    <col min="5636" max="5636" width="14.83203125" bestFit="1" customWidth="1"/>
    <col min="5637" max="5637" width="8.83203125" bestFit="1" customWidth="1"/>
    <col min="5638" max="5638" width="8.33203125" bestFit="1" customWidth="1"/>
    <col min="5639" max="5639" width="9.5" bestFit="1" customWidth="1"/>
    <col min="5640" max="5640" width="10.6640625" bestFit="1" customWidth="1"/>
    <col min="5889" max="5889" width="5.1640625" customWidth="1"/>
    <col min="5890" max="5890" width="10" customWidth="1"/>
    <col min="5891" max="5891" width="88.5" customWidth="1"/>
    <col min="5892" max="5892" width="14.83203125" bestFit="1" customWidth="1"/>
    <col min="5893" max="5893" width="8.83203125" bestFit="1" customWidth="1"/>
    <col min="5894" max="5894" width="8.33203125" bestFit="1" customWidth="1"/>
    <col min="5895" max="5895" width="9.5" bestFit="1" customWidth="1"/>
    <col min="5896" max="5896" width="10.6640625" bestFit="1" customWidth="1"/>
    <col min="6145" max="6145" width="5.1640625" customWidth="1"/>
    <col min="6146" max="6146" width="10" customWidth="1"/>
    <col min="6147" max="6147" width="88.5" customWidth="1"/>
    <col min="6148" max="6148" width="14.83203125" bestFit="1" customWidth="1"/>
    <col min="6149" max="6149" width="8.83203125" bestFit="1" customWidth="1"/>
    <col min="6150" max="6150" width="8.33203125" bestFit="1" customWidth="1"/>
    <col min="6151" max="6151" width="9.5" bestFit="1" customWidth="1"/>
    <col min="6152" max="6152" width="10.6640625" bestFit="1" customWidth="1"/>
    <col min="6401" max="6401" width="5.1640625" customWidth="1"/>
    <col min="6402" max="6402" width="10" customWidth="1"/>
    <col min="6403" max="6403" width="88.5" customWidth="1"/>
    <col min="6404" max="6404" width="14.83203125" bestFit="1" customWidth="1"/>
    <col min="6405" max="6405" width="8.83203125" bestFit="1" customWidth="1"/>
    <col min="6406" max="6406" width="8.33203125" bestFit="1" customWidth="1"/>
    <col min="6407" max="6407" width="9.5" bestFit="1" customWidth="1"/>
    <col min="6408" max="6408" width="10.6640625" bestFit="1" customWidth="1"/>
    <col min="6657" max="6657" width="5.1640625" customWidth="1"/>
    <col min="6658" max="6658" width="10" customWidth="1"/>
    <col min="6659" max="6659" width="88.5" customWidth="1"/>
    <col min="6660" max="6660" width="14.83203125" bestFit="1" customWidth="1"/>
    <col min="6661" max="6661" width="8.83203125" bestFit="1" customWidth="1"/>
    <col min="6662" max="6662" width="8.33203125" bestFit="1" customWidth="1"/>
    <col min="6663" max="6663" width="9.5" bestFit="1" customWidth="1"/>
    <col min="6664" max="6664" width="10.6640625" bestFit="1" customWidth="1"/>
    <col min="6913" max="6913" width="5.1640625" customWidth="1"/>
    <col min="6914" max="6914" width="10" customWidth="1"/>
    <col min="6915" max="6915" width="88.5" customWidth="1"/>
    <col min="6916" max="6916" width="14.83203125" bestFit="1" customWidth="1"/>
    <col min="6917" max="6917" width="8.83203125" bestFit="1" customWidth="1"/>
    <col min="6918" max="6918" width="8.33203125" bestFit="1" customWidth="1"/>
    <col min="6919" max="6919" width="9.5" bestFit="1" customWidth="1"/>
    <col min="6920" max="6920" width="10.6640625" bestFit="1" customWidth="1"/>
    <col min="7169" max="7169" width="5.1640625" customWidth="1"/>
    <col min="7170" max="7170" width="10" customWidth="1"/>
    <col min="7171" max="7171" width="88.5" customWidth="1"/>
    <col min="7172" max="7172" width="14.83203125" bestFit="1" customWidth="1"/>
    <col min="7173" max="7173" width="8.83203125" bestFit="1" customWidth="1"/>
    <col min="7174" max="7174" width="8.33203125" bestFit="1" customWidth="1"/>
    <col min="7175" max="7175" width="9.5" bestFit="1" customWidth="1"/>
    <col min="7176" max="7176" width="10.6640625" bestFit="1" customWidth="1"/>
    <col min="7425" max="7425" width="5.1640625" customWidth="1"/>
    <col min="7426" max="7426" width="10" customWidth="1"/>
    <col min="7427" max="7427" width="88.5" customWidth="1"/>
    <col min="7428" max="7428" width="14.83203125" bestFit="1" customWidth="1"/>
    <col min="7429" max="7429" width="8.83203125" bestFit="1" customWidth="1"/>
    <col min="7430" max="7430" width="8.33203125" bestFit="1" customWidth="1"/>
    <col min="7431" max="7431" width="9.5" bestFit="1" customWidth="1"/>
    <col min="7432" max="7432" width="10.6640625" bestFit="1" customWidth="1"/>
    <col min="7681" max="7681" width="5.1640625" customWidth="1"/>
    <col min="7682" max="7682" width="10" customWidth="1"/>
    <col min="7683" max="7683" width="88.5" customWidth="1"/>
    <col min="7684" max="7684" width="14.83203125" bestFit="1" customWidth="1"/>
    <col min="7685" max="7685" width="8.83203125" bestFit="1" customWidth="1"/>
    <col min="7686" max="7686" width="8.33203125" bestFit="1" customWidth="1"/>
    <col min="7687" max="7687" width="9.5" bestFit="1" customWidth="1"/>
    <col min="7688" max="7688" width="10.6640625" bestFit="1" customWidth="1"/>
    <col min="7937" max="7937" width="5.1640625" customWidth="1"/>
    <col min="7938" max="7938" width="10" customWidth="1"/>
    <col min="7939" max="7939" width="88.5" customWidth="1"/>
    <col min="7940" max="7940" width="14.83203125" bestFit="1" customWidth="1"/>
    <col min="7941" max="7941" width="8.83203125" bestFit="1" customWidth="1"/>
    <col min="7942" max="7942" width="8.33203125" bestFit="1" customWidth="1"/>
    <col min="7943" max="7943" width="9.5" bestFit="1" customWidth="1"/>
    <col min="7944" max="7944" width="10.6640625" bestFit="1" customWidth="1"/>
    <col min="8193" max="8193" width="5.1640625" customWidth="1"/>
    <col min="8194" max="8194" width="10" customWidth="1"/>
    <col min="8195" max="8195" width="88.5" customWidth="1"/>
    <col min="8196" max="8196" width="14.83203125" bestFit="1" customWidth="1"/>
    <col min="8197" max="8197" width="8.83203125" bestFit="1" customWidth="1"/>
    <col min="8198" max="8198" width="8.33203125" bestFit="1" customWidth="1"/>
    <col min="8199" max="8199" width="9.5" bestFit="1" customWidth="1"/>
    <col min="8200" max="8200" width="10.6640625" bestFit="1" customWidth="1"/>
    <col min="8449" max="8449" width="5.1640625" customWidth="1"/>
    <col min="8450" max="8450" width="10" customWidth="1"/>
    <col min="8451" max="8451" width="88.5" customWidth="1"/>
    <col min="8452" max="8452" width="14.83203125" bestFit="1" customWidth="1"/>
    <col min="8453" max="8453" width="8.83203125" bestFit="1" customWidth="1"/>
    <col min="8454" max="8454" width="8.33203125" bestFit="1" customWidth="1"/>
    <col min="8455" max="8455" width="9.5" bestFit="1" customWidth="1"/>
    <col min="8456" max="8456" width="10.6640625" bestFit="1" customWidth="1"/>
    <col min="8705" max="8705" width="5.1640625" customWidth="1"/>
    <col min="8706" max="8706" width="10" customWidth="1"/>
    <col min="8707" max="8707" width="88.5" customWidth="1"/>
    <col min="8708" max="8708" width="14.83203125" bestFit="1" customWidth="1"/>
    <col min="8709" max="8709" width="8.83203125" bestFit="1" customWidth="1"/>
    <col min="8710" max="8710" width="8.33203125" bestFit="1" customWidth="1"/>
    <col min="8711" max="8711" width="9.5" bestFit="1" customWidth="1"/>
    <col min="8712" max="8712" width="10.6640625" bestFit="1" customWidth="1"/>
    <col min="8961" max="8961" width="5.1640625" customWidth="1"/>
    <col min="8962" max="8962" width="10" customWidth="1"/>
    <col min="8963" max="8963" width="88.5" customWidth="1"/>
    <col min="8964" max="8964" width="14.83203125" bestFit="1" customWidth="1"/>
    <col min="8965" max="8965" width="8.83203125" bestFit="1" customWidth="1"/>
    <col min="8966" max="8966" width="8.33203125" bestFit="1" customWidth="1"/>
    <col min="8967" max="8967" width="9.5" bestFit="1" customWidth="1"/>
    <col min="8968" max="8968" width="10.6640625" bestFit="1" customWidth="1"/>
    <col min="9217" max="9217" width="5.1640625" customWidth="1"/>
    <col min="9218" max="9218" width="10" customWidth="1"/>
    <col min="9219" max="9219" width="88.5" customWidth="1"/>
    <col min="9220" max="9220" width="14.83203125" bestFit="1" customWidth="1"/>
    <col min="9221" max="9221" width="8.83203125" bestFit="1" customWidth="1"/>
    <col min="9222" max="9222" width="8.33203125" bestFit="1" customWidth="1"/>
    <col min="9223" max="9223" width="9.5" bestFit="1" customWidth="1"/>
    <col min="9224" max="9224" width="10.6640625" bestFit="1" customWidth="1"/>
    <col min="9473" max="9473" width="5.1640625" customWidth="1"/>
    <col min="9474" max="9474" width="10" customWidth="1"/>
    <col min="9475" max="9475" width="88.5" customWidth="1"/>
    <col min="9476" max="9476" width="14.83203125" bestFit="1" customWidth="1"/>
    <col min="9477" max="9477" width="8.83203125" bestFit="1" customWidth="1"/>
    <col min="9478" max="9478" width="8.33203125" bestFit="1" customWidth="1"/>
    <col min="9479" max="9479" width="9.5" bestFit="1" customWidth="1"/>
    <col min="9480" max="9480" width="10.6640625" bestFit="1" customWidth="1"/>
    <col min="9729" max="9729" width="5.1640625" customWidth="1"/>
    <col min="9730" max="9730" width="10" customWidth="1"/>
    <col min="9731" max="9731" width="88.5" customWidth="1"/>
    <col min="9732" max="9732" width="14.83203125" bestFit="1" customWidth="1"/>
    <col min="9733" max="9733" width="8.83203125" bestFit="1" customWidth="1"/>
    <col min="9734" max="9734" width="8.33203125" bestFit="1" customWidth="1"/>
    <col min="9735" max="9735" width="9.5" bestFit="1" customWidth="1"/>
    <col min="9736" max="9736" width="10.6640625" bestFit="1" customWidth="1"/>
    <col min="9985" max="9985" width="5.1640625" customWidth="1"/>
    <col min="9986" max="9986" width="10" customWidth="1"/>
    <col min="9987" max="9987" width="88.5" customWidth="1"/>
    <col min="9988" max="9988" width="14.83203125" bestFit="1" customWidth="1"/>
    <col min="9989" max="9989" width="8.83203125" bestFit="1" customWidth="1"/>
    <col min="9990" max="9990" width="8.33203125" bestFit="1" customWidth="1"/>
    <col min="9991" max="9991" width="9.5" bestFit="1" customWidth="1"/>
    <col min="9992" max="9992" width="10.6640625" bestFit="1" customWidth="1"/>
    <col min="10241" max="10241" width="5.1640625" customWidth="1"/>
    <col min="10242" max="10242" width="10" customWidth="1"/>
    <col min="10243" max="10243" width="88.5" customWidth="1"/>
    <col min="10244" max="10244" width="14.83203125" bestFit="1" customWidth="1"/>
    <col min="10245" max="10245" width="8.83203125" bestFit="1" customWidth="1"/>
    <col min="10246" max="10246" width="8.33203125" bestFit="1" customWidth="1"/>
    <col min="10247" max="10247" width="9.5" bestFit="1" customWidth="1"/>
    <col min="10248" max="10248" width="10.6640625" bestFit="1" customWidth="1"/>
    <col min="10497" max="10497" width="5.1640625" customWidth="1"/>
    <col min="10498" max="10498" width="10" customWidth="1"/>
    <col min="10499" max="10499" width="88.5" customWidth="1"/>
    <col min="10500" max="10500" width="14.83203125" bestFit="1" customWidth="1"/>
    <col min="10501" max="10501" width="8.83203125" bestFit="1" customWidth="1"/>
    <col min="10502" max="10502" width="8.33203125" bestFit="1" customWidth="1"/>
    <col min="10503" max="10503" width="9.5" bestFit="1" customWidth="1"/>
    <col min="10504" max="10504" width="10.6640625" bestFit="1" customWidth="1"/>
    <col min="10753" max="10753" width="5.1640625" customWidth="1"/>
    <col min="10754" max="10754" width="10" customWidth="1"/>
    <col min="10755" max="10755" width="88.5" customWidth="1"/>
    <col min="10756" max="10756" width="14.83203125" bestFit="1" customWidth="1"/>
    <col min="10757" max="10757" width="8.83203125" bestFit="1" customWidth="1"/>
    <col min="10758" max="10758" width="8.33203125" bestFit="1" customWidth="1"/>
    <col min="10759" max="10759" width="9.5" bestFit="1" customWidth="1"/>
    <col min="10760" max="10760" width="10.6640625" bestFit="1" customWidth="1"/>
    <col min="11009" max="11009" width="5.1640625" customWidth="1"/>
    <col min="11010" max="11010" width="10" customWidth="1"/>
    <col min="11011" max="11011" width="88.5" customWidth="1"/>
    <col min="11012" max="11012" width="14.83203125" bestFit="1" customWidth="1"/>
    <col min="11013" max="11013" width="8.83203125" bestFit="1" customWidth="1"/>
    <col min="11014" max="11014" width="8.33203125" bestFit="1" customWidth="1"/>
    <col min="11015" max="11015" width="9.5" bestFit="1" customWidth="1"/>
    <col min="11016" max="11016" width="10.6640625" bestFit="1" customWidth="1"/>
    <col min="11265" max="11265" width="5.1640625" customWidth="1"/>
    <col min="11266" max="11266" width="10" customWidth="1"/>
    <col min="11267" max="11267" width="88.5" customWidth="1"/>
    <col min="11268" max="11268" width="14.83203125" bestFit="1" customWidth="1"/>
    <col min="11269" max="11269" width="8.83203125" bestFit="1" customWidth="1"/>
    <col min="11270" max="11270" width="8.33203125" bestFit="1" customWidth="1"/>
    <col min="11271" max="11271" width="9.5" bestFit="1" customWidth="1"/>
    <col min="11272" max="11272" width="10.6640625" bestFit="1" customWidth="1"/>
    <col min="11521" max="11521" width="5.1640625" customWidth="1"/>
    <col min="11522" max="11522" width="10" customWidth="1"/>
    <col min="11523" max="11523" width="88.5" customWidth="1"/>
    <col min="11524" max="11524" width="14.83203125" bestFit="1" customWidth="1"/>
    <col min="11525" max="11525" width="8.83203125" bestFit="1" customWidth="1"/>
    <col min="11526" max="11526" width="8.33203125" bestFit="1" customWidth="1"/>
    <col min="11527" max="11527" width="9.5" bestFit="1" customWidth="1"/>
    <col min="11528" max="11528" width="10.6640625" bestFit="1" customWidth="1"/>
    <col min="11777" max="11777" width="5.1640625" customWidth="1"/>
    <col min="11778" max="11778" width="10" customWidth="1"/>
    <col min="11779" max="11779" width="88.5" customWidth="1"/>
    <col min="11780" max="11780" width="14.83203125" bestFit="1" customWidth="1"/>
    <col min="11781" max="11781" width="8.83203125" bestFit="1" customWidth="1"/>
    <col min="11782" max="11782" width="8.33203125" bestFit="1" customWidth="1"/>
    <col min="11783" max="11783" width="9.5" bestFit="1" customWidth="1"/>
    <col min="11784" max="11784" width="10.6640625" bestFit="1" customWidth="1"/>
    <col min="12033" max="12033" width="5.1640625" customWidth="1"/>
    <col min="12034" max="12034" width="10" customWidth="1"/>
    <col min="12035" max="12035" width="88.5" customWidth="1"/>
    <col min="12036" max="12036" width="14.83203125" bestFit="1" customWidth="1"/>
    <col min="12037" max="12037" width="8.83203125" bestFit="1" customWidth="1"/>
    <col min="12038" max="12038" width="8.33203125" bestFit="1" customWidth="1"/>
    <col min="12039" max="12039" width="9.5" bestFit="1" customWidth="1"/>
    <col min="12040" max="12040" width="10.6640625" bestFit="1" customWidth="1"/>
    <col min="12289" max="12289" width="5.1640625" customWidth="1"/>
    <col min="12290" max="12290" width="10" customWidth="1"/>
    <col min="12291" max="12291" width="88.5" customWidth="1"/>
    <col min="12292" max="12292" width="14.83203125" bestFit="1" customWidth="1"/>
    <col min="12293" max="12293" width="8.83203125" bestFit="1" customWidth="1"/>
    <col min="12294" max="12294" width="8.33203125" bestFit="1" customWidth="1"/>
    <col min="12295" max="12295" width="9.5" bestFit="1" customWidth="1"/>
    <col min="12296" max="12296" width="10.6640625" bestFit="1" customWidth="1"/>
    <col min="12545" max="12545" width="5.1640625" customWidth="1"/>
    <col min="12546" max="12546" width="10" customWidth="1"/>
    <col min="12547" max="12547" width="88.5" customWidth="1"/>
    <col min="12548" max="12548" width="14.83203125" bestFit="1" customWidth="1"/>
    <col min="12549" max="12549" width="8.83203125" bestFit="1" customWidth="1"/>
    <col min="12550" max="12550" width="8.33203125" bestFit="1" customWidth="1"/>
    <col min="12551" max="12551" width="9.5" bestFit="1" customWidth="1"/>
    <col min="12552" max="12552" width="10.6640625" bestFit="1" customWidth="1"/>
    <col min="12801" max="12801" width="5.1640625" customWidth="1"/>
    <col min="12802" max="12802" width="10" customWidth="1"/>
    <col min="12803" max="12803" width="88.5" customWidth="1"/>
    <col min="12804" max="12804" width="14.83203125" bestFit="1" customWidth="1"/>
    <col min="12805" max="12805" width="8.83203125" bestFit="1" customWidth="1"/>
    <col min="12806" max="12806" width="8.33203125" bestFit="1" customWidth="1"/>
    <col min="12807" max="12807" width="9.5" bestFit="1" customWidth="1"/>
    <col min="12808" max="12808" width="10.6640625" bestFit="1" customWidth="1"/>
    <col min="13057" max="13057" width="5.1640625" customWidth="1"/>
    <col min="13058" max="13058" width="10" customWidth="1"/>
    <col min="13059" max="13059" width="88.5" customWidth="1"/>
    <col min="13060" max="13060" width="14.83203125" bestFit="1" customWidth="1"/>
    <col min="13061" max="13061" width="8.83203125" bestFit="1" customWidth="1"/>
    <col min="13062" max="13062" width="8.33203125" bestFit="1" customWidth="1"/>
    <col min="13063" max="13063" width="9.5" bestFit="1" customWidth="1"/>
    <col min="13064" max="13064" width="10.6640625" bestFit="1" customWidth="1"/>
    <col min="13313" max="13313" width="5.1640625" customWidth="1"/>
    <col min="13314" max="13314" width="10" customWidth="1"/>
    <col min="13315" max="13315" width="88.5" customWidth="1"/>
    <col min="13316" max="13316" width="14.83203125" bestFit="1" customWidth="1"/>
    <col min="13317" max="13317" width="8.83203125" bestFit="1" customWidth="1"/>
    <col min="13318" max="13318" width="8.33203125" bestFit="1" customWidth="1"/>
    <col min="13319" max="13319" width="9.5" bestFit="1" customWidth="1"/>
    <col min="13320" max="13320" width="10.6640625" bestFit="1" customWidth="1"/>
    <col min="13569" max="13569" width="5.1640625" customWidth="1"/>
    <col min="13570" max="13570" width="10" customWidth="1"/>
    <col min="13571" max="13571" width="88.5" customWidth="1"/>
    <col min="13572" max="13572" width="14.83203125" bestFit="1" customWidth="1"/>
    <col min="13573" max="13573" width="8.83203125" bestFit="1" customWidth="1"/>
    <col min="13574" max="13574" width="8.33203125" bestFit="1" customWidth="1"/>
    <col min="13575" max="13575" width="9.5" bestFit="1" customWidth="1"/>
    <col min="13576" max="13576" width="10.6640625" bestFit="1" customWidth="1"/>
    <col min="13825" max="13825" width="5.1640625" customWidth="1"/>
    <col min="13826" max="13826" width="10" customWidth="1"/>
    <col min="13827" max="13827" width="88.5" customWidth="1"/>
    <col min="13828" max="13828" width="14.83203125" bestFit="1" customWidth="1"/>
    <col min="13829" max="13829" width="8.83203125" bestFit="1" customWidth="1"/>
    <col min="13830" max="13830" width="8.33203125" bestFit="1" customWidth="1"/>
    <col min="13831" max="13831" width="9.5" bestFit="1" customWidth="1"/>
    <col min="13832" max="13832" width="10.6640625" bestFit="1" customWidth="1"/>
    <col min="14081" max="14081" width="5.1640625" customWidth="1"/>
    <col min="14082" max="14082" width="10" customWidth="1"/>
    <col min="14083" max="14083" width="88.5" customWidth="1"/>
    <col min="14084" max="14084" width="14.83203125" bestFit="1" customWidth="1"/>
    <col min="14085" max="14085" width="8.83203125" bestFit="1" customWidth="1"/>
    <col min="14086" max="14086" width="8.33203125" bestFit="1" customWidth="1"/>
    <col min="14087" max="14087" width="9.5" bestFit="1" customWidth="1"/>
    <col min="14088" max="14088" width="10.6640625" bestFit="1" customWidth="1"/>
    <col min="14337" max="14337" width="5.1640625" customWidth="1"/>
    <col min="14338" max="14338" width="10" customWidth="1"/>
    <col min="14339" max="14339" width="88.5" customWidth="1"/>
    <col min="14340" max="14340" width="14.83203125" bestFit="1" customWidth="1"/>
    <col min="14341" max="14341" width="8.83203125" bestFit="1" customWidth="1"/>
    <col min="14342" max="14342" width="8.33203125" bestFit="1" customWidth="1"/>
    <col min="14343" max="14343" width="9.5" bestFit="1" customWidth="1"/>
    <col min="14344" max="14344" width="10.6640625" bestFit="1" customWidth="1"/>
    <col min="14593" max="14593" width="5.1640625" customWidth="1"/>
    <col min="14594" max="14594" width="10" customWidth="1"/>
    <col min="14595" max="14595" width="88.5" customWidth="1"/>
    <col min="14596" max="14596" width="14.83203125" bestFit="1" customWidth="1"/>
    <col min="14597" max="14597" width="8.83203125" bestFit="1" customWidth="1"/>
    <col min="14598" max="14598" width="8.33203125" bestFit="1" customWidth="1"/>
    <col min="14599" max="14599" width="9.5" bestFit="1" customWidth="1"/>
    <col min="14600" max="14600" width="10.6640625" bestFit="1" customWidth="1"/>
    <col min="14849" max="14849" width="5.1640625" customWidth="1"/>
    <col min="14850" max="14850" width="10" customWidth="1"/>
    <col min="14851" max="14851" width="88.5" customWidth="1"/>
    <col min="14852" max="14852" width="14.83203125" bestFit="1" customWidth="1"/>
    <col min="14853" max="14853" width="8.83203125" bestFit="1" customWidth="1"/>
    <col min="14854" max="14854" width="8.33203125" bestFit="1" customWidth="1"/>
    <col min="14855" max="14855" width="9.5" bestFit="1" customWidth="1"/>
    <col min="14856" max="14856" width="10.6640625" bestFit="1" customWidth="1"/>
    <col min="15105" max="15105" width="5.1640625" customWidth="1"/>
    <col min="15106" max="15106" width="10" customWidth="1"/>
    <col min="15107" max="15107" width="88.5" customWidth="1"/>
    <col min="15108" max="15108" width="14.83203125" bestFit="1" customWidth="1"/>
    <col min="15109" max="15109" width="8.83203125" bestFit="1" customWidth="1"/>
    <col min="15110" max="15110" width="8.33203125" bestFit="1" customWidth="1"/>
    <col min="15111" max="15111" width="9.5" bestFit="1" customWidth="1"/>
    <col min="15112" max="15112" width="10.6640625" bestFit="1" customWidth="1"/>
    <col min="15361" max="15361" width="5.1640625" customWidth="1"/>
    <col min="15362" max="15362" width="10" customWidth="1"/>
    <col min="15363" max="15363" width="88.5" customWidth="1"/>
    <col min="15364" max="15364" width="14.83203125" bestFit="1" customWidth="1"/>
    <col min="15365" max="15365" width="8.83203125" bestFit="1" customWidth="1"/>
    <col min="15366" max="15366" width="8.33203125" bestFit="1" customWidth="1"/>
    <col min="15367" max="15367" width="9.5" bestFit="1" customWidth="1"/>
    <col min="15368" max="15368" width="10.6640625" bestFit="1" customWidth="1"/>
    <col min="15617" max="15617" width="5.1640625" customWidth="1"/>
    <col min="15618" max="15618" width="10" customWidth="1"/>
    <col min="15619" max="15619" width="88.5" customWidth="1"/>
    <col min="15620" max="15620" width="14.83203125" bestFit="1" customWidth="1"/>
    <col min="15621" max="15621" width="8.83203125" bestFit="1" customWidth="1"/>
    <col min="15622" max="15622" width="8.33203125" bestFit="1" customWidth="1"/>
    <col min="15623" max="15623" width="9.5" bestFit="1" customWidth="1"/>
    <col min="15624" max="15624" width="10.6640625" bestFit="1" customWidth="1"/>
    <col min="15873" max="15873" width="5.1640625" customWidth="1"/>
    <col min="15874" max="15874" width="10" customWidth="1"/>
    <col min="15875" max="15875" width="88.5" customWidth="1"/>
    <col min="15876" max="15876" width="14.83203125" bestFit="1" customWidth="1"/>
    <col min="15877" max="15877" width="8.83203125" bestFit="1" customWidth="1"/>
    <col min="15878" max="15878" width="8.33203125" bestFit="1" customWidth="1"/>
    <col min="15879" max="15879" width="9.5" bestFit="1" customWidth="1"/>
    <col min="15880" max="15880" width="10.6640625" bestFit="1" customWidth="1"/>
    <col min="16129" max="16129" width="5.1640625" customWidth="1"/>
    <col min="16130" max="16130" width="10" customWidth="1"/>
    <col min="16131" max="16131" width="88.5" customWidth="1"/>
    <col min="16132" max="16132" width="14.83203125" bestFit="1" customWidth="1"/>
    <col min="16133" max="16133" width="8.83203125" bestFit="1" customWidth="1"/>
    <col min="16134" max="16134" width="8.33203125" bestFit="1" customWidth="1"/>
    <col min="16135" max="16135" width="9.5" bestFit="1" customWidth="1"/>
    <col min="16136" max="16136" width="10.6640625" bestFit="1" customWidth="1"/>
  </cols>
  <sheetData>
    <row r="1" spans="1:8" ht="34.5" thickBot="1">
      <c r="A1" s="228" t="s">
        <v>906</v>
      </c>
      <c r="B1" s="229" t="s">
        <v>907</v>
      </c>
      <c r="C1" s="229" t="s">
        <v>55</v>
      </c>
      <c r="D1" s="229" t="s">
        <v>908</v>
      </c>
      <c r="E1" s="229" t="s">
        <v>909</v>
      </c>
      <c r="F1" s="229" t="s">
        <v>138</v>
      </c>
      <c r="G1" s="230" t="s">
        <v>910</v>
      </c>
      <c r="H1" s="231" t="s">
        <v>911</v>
      </c>
    </row>
    <row r="2" spans="1:8" s="298" customFormat="1" ht="33.75">
      <c r="A2" s="232">
        <v>1</v>
      </c>
      <c r="B2" s="410" t="s">
        <v>1184</v>
      </c>
      <c r="C2" s="234" t="s">
        <v>1185</v>
      </c>
      <c r="D2" s="235"/>
      <c r="E2" s="235" t="s">
        <v>845</v>
      </c>
      <c r="F2" s="235">
        <v>1</v>
      </c>
      <c r="G2" s="236"/>
      <c r="H2" s="237">
        <f t="shared" ref="H2:H43" si="0">F2*G2</f>
        <v>0</v>
      </c>
    </row>
    <row r="3" spans="1:8" s="298" customFormat="1" ht="12.75">
      <c r="A3" s="238">
        <v>2</v>
      </c>
      <c r="B3" s="411"/>
      <c r="C3" s="240" t="s">
        <v>1186</v>
      </c>
      <c r="D3" s="245"/>
      <c r="E3" s="329" t="s">
        <v>915</v>
      </c>
      <c r="F3" s="242">
        <v>1</v>
      </c>
      <c r="G3" s="246"/>
      <c r="H3" s="244">
        <f t="shared" si="0"/>
        <v>0</v>
      </c>
    </row>
    <row r="4" spans="1:8" s="298" customFormat="1" ht="12.75">
      <c r="A4" s="238">
        <v>3</v>
      </c>
      <c r="B4" s="411"/>
      <c r="C4" s="240" t="s">
        <v>1187</v>
      </c>
      <c r="D4" s="245"/>
      <c r="E4" s="329" t="s">
        <v>801</v>
      </c>
      <c r="F4" s="245">
        <v>1</v>
      </c>
      <c r="G4" s="243"/>
      <c r="H4" s="244">
        <f t="shared" si="0"/>
        <v>0</v>
      </c>
    </row>
    <row r="5" spans="1:8" s="298" customFormat="1" ht="12.75">
      <c r="A5" s="238">
        <v>4</v>
      </c>
      <c r="B5" s="411"/>
      <c r="C5" s="248" t="s">
        <v>1188</v>
      </c>
      <c r="D5" s="245"/>
      <c r="E5" s="329" t="s">
        <v>801</v>
      </c>
      <c r="F5" s="245">
        <v>1</v>
      </c>
      <c r="G5" s="243"/>
      <c r="H5" s="244">
        <f t="shared" si="0"/>
        <v>0</v>
      </c>
    </row>
    <row r="6" spans="1:8" s="298" customFormat="1" ht="12.75">
      <c r="A6" s="238">
        <v>5</v>
      </c>
      <c r="B6" s="411"/>
      <c r="C6" s="248" t="s">
        <v>1189</v>
      </c>
      <c r="D6" s="245"/>
      <c r="E6" s="329" t="s">
        <v>801</v>
      </c>
      <c r="F6" s="245">
        <v>1</v>
      </c>
      <c r="G6" s="243"/>
      <c r="H6" s="244">
        <f t="shared" si="0"/>
        <v>0</v>
      </c>
    </row>
    <row r="7" spans="1:8" s="298" customFormat="1" ht="12.75">
      <c r="A7" s="238">
        <v>6</v>
      </c>
      <c r="B7" s="411"/>
      <c r="C7" s="247" t="s">
        <v>1190</v>
      </c>
      <c r="D7" s="245"/>
      <c r="E7" s="242" t="s">
        <v>801</v>
      </c>
      <c r="F7" s="242">
        <v>1</v>
      </c>
      <c r="G7" s="246"/>
      <c r="H7" s="244">
        <f t="shared" si="0"/>
        <v>0</v>
      </c>
    </row>
    <row r="8" spans="1:8" s="298" customFormat="1" ht="12.75">
      <c r="A8" s="238">
        <v>7</v>
      </c>
      <c r="B8" s="411"/>
      <c r="C8" s="247" t="s">
        <v>1191</v>
      </c>
      <c r="D8" s="245"/>
      <c r="E8" s="242" t="s">
        <v>801</v>
      </c>
      <c r="F8" s="242">
        <v>1</v>
      </c>
      <c r="G8" s="246"/>
      <c r="H8" s="244">
        <f t="shared" si="0"/>
        <v>0</v>
      </c>
    </row>
    <row r="9" spans="1:8" s="298" customFormat="1" ht="12.75">
      <c r="A9" s="238">
        <v>8</v>
      </c>
      <c r="B9" s="411"/>
      <c r="C9" s="248" t="s">
        <v>1192</v>
      </c>
      <c r="D9" s="281"/>
      <c r="E9" s="245" t="s">
        <v>801</v>
      </c>
      <c r="F9" s="245">
        <v>1</v>
      </c>
      <c r="G9" s="246"/>
      <c r="H9" s="244">
        <f t="shared" si="0"/>
        <v>0</v>
      </c>
    </row>
    <row r="10" spans="1:8" s="298" customFormat="1" ht="12.75">
      <c r="A10" s="238">
        <v>9</v>
      </c>
      <c r="B10" s="411"/>
      <c r="C10" s="249" t="s">
        <v>1193</v>
      </c>
      <c r="D10" s="239"/>
      <c r="E10" s="239" t="s">
        <v>801</v>
      </c>
      <c r="F10" s="239">
        <v>1</v>
      </c>
      <c r="G10" s="250"/>
      <c r="H10" s="251">
        <f t="shared" si="0"/>
        <v>0</v>
      </c>
    </row>
    <row r="11" spans="1:8" s="298" customFormat="1" ht="12.75">
      <c r="A11" s="238">
        <v>10</v>
      </c>
      <c r="B11" s="411"/>
      <c r="C11" s="240" t="s">
        <v>1194</v>
      </c>
      <c r="D11" s="239"/>
      <c r="E11" s="329" t="s">
        <v>801</v>
      </c>
      <c r="F11" s="239">
        <v>3</v>
      </c>
      <c r="G11" s="330"/>
      <c r="H11" s="244">
        <f t="shared" si="0"/>
        <v>0</v>
      </c>
    </row>
    <row r="12" spans="1:8" s="298" customFormat="1" ht="12.75">
      <c r="A12" s="238">
        <v>11</v>
      </c>
      <c r="B12" s="411"/>
      <c r="C12" s="249" t="s">
        <v>978</v>
      </c>
      <c r="D12" s="245"/>
      <c r="E12" s="329" t="s">
        <v>801</v>
      </c>
      <c r="F12" s="245">
        <v>1</v>
      </c>
      <c r="G12" s="331"/>
      <c r="H12" s="244">
        <f t="shared" si="0"/>
        <v>0</v>
      </c>
    </row>
    <row r="13" spans="1:8" s="298" customFormat="1" ht="12.75">
      <c r="A13" s="238">
        <v>12</v>
      </c>
      <c r="B13" s="411"/>
      <c r="C13" s="240" t="s">
        <v>1195</v>
      </c>
      <c r="D13" s="245"/>
      <c r="E13" s="245" t="s">
        <v>801</v>
      </c>
      <c r="F13" s="245">
        <v>3</v>
      </c>
      <c r="G13" s="243"/>
      <c r="H13" s="244">
        <f t="shared" si="0"/>
        <v>0</v>
      </c>
    </row>
    <row r="14" spans="1:8" s="298" customFormat="1" ht="22.5">
      <c r="A14" s="238">
        <v>13</v>
      </c>
      <c r="B14" s="411"/>
      <c r="C14" s="240" t="s">
        <v>1196</v>
      </c>
      <c r="D14" s="245"/>
      <c r="E14" s="329" t="s">
        <v>801</v>
      </c>
      <c r="F14" s="245">
        <v>1</v>
      </c>
      <c r="G14" s="243"/>
      <c r="H14" s="244">
        <f t="shared" si="0"/>
        <v>0</v>
      </c>
    </row>
    <row r="15" spans="1:8" s="298" customFormat="1" ht="22.5">
      <c r="A15" s="238">
        <v>14</v>
      </c>
      <c r="B15" s="411"/>
      <c r="C15" s="248" t="s">
        <v>1197</v>
      </c>
      <c r="D15" s="245"/>
      <c r="E15" s="245" t="s">
        <v>801</v>
      </c>
      <c r="F15" s="245">
        <v>1</v>
      </c>
      <c r="G15" s="243"/>
      <c r="H15" s="244">
        <f t="shared" si="0"/>
        <v>0</v>
      </c>
    </row>
    <row r="16" spans="1:8" s="298" customFormat="1" ht="12.75">
      <c r="A16" s="238">
        <v>15</v>
      </c>
      <c r="B16" s="411"/>
      <c r="C16" s="247" t="s">
        <v>1198</v>
      </c>
      <c r="D16" s="245"/>
      <c r="E16" s="245" t="s">
        <v>801</v>
      </c>
      <c r="F16" s="245">
        <v>10</v>
      </c>
      <c r="G16" s="246"/>
      <c r="H16" s="244">
        <f t="shared" si="0"/>
        <v>0</v>
      </c>
    </row>
    <row r="17" spans="1:8" s="298" customFormat="1" ht="13.5" thickBot="1">
      <c r="A17" s="252">
        <v>16</v>
      </c>
      <c r="B17" s="412"/>
      <c r="C17" s="274" t="s">
        <v>1199</v>
      </c>
      <c r="D17" s="253"/>
      <c r="E17" s="332" t="s">
        <v>440</v>
      </c>
      <c r="F17" s="255">
        <v>1</v>
      </c>
      <c r="G17" s="333"/>
      <c r="H17" s="257">
        <f t="shared" si="0"/>
        <v>0</v>
      </c>
    </row>
    <row r="18" spans="1:8" s="298" customFormat="1" ht="12.75">
      <c r="A18" s="232">
        <v>17</v>
      </c>
      <c r="B18" s="424" t="s">
        <v>1200</v>
      </c>
      <c r="C18" s="234" t="s">
        <v>1201</v>
      </c>
      <c r="D18" s="235"/>
      <c r="E18" s="334" t="s">
        <v>962</v>
      </c>
      <c r="F18" s="335">
        <v>1</v>
      </c>
      <c r="G18" s="236"/>
      <c r="H18" s="237">
        <f t="shared" si="0"/>
        <v>0</v>
      </c>
    </row>
    <row r="19" spans="1:8" s="298" customFormat="1" ht="12.75">
      <c r="A19" s="238">
        <v>18</v>
      </c>
      <c r="B19" s="425"/>
      <c r="C19" s="240" t="s">
        <v>1194</v>
      </c>
      <c r="D19" s="239"/>
      <c r="E19" s="329" t="s">
        <v>801</v>
      </c>
      <c r="F19" s="239">
        <v>3</v>
      </c>
      <c r="G19" s="330"/>
      <c r="H19" s="244">
        <f t="shared" si="0"/>
        <v>0</v>
      </c>
    </row>
    <row r="20" spans="1:8" s="298" customFormat="1" ht="12.75">
      <c r="A20" s="238">
        <v>19</v>
      </c>
      <c r="B20" s="425"/>
      <c r="C20" s="336" t="s">
        <v>1202</v>
      </c>
      <c r="D20" s="302"/>
      <c r="E20" s="337" t="s">
        <v>801</v>
      </c>
      <c r="F20" s="302">
        <v>2</v>
      </c>
      <c r="G20" s="338"/>
      <c r="H20" s="244">
        <f t="shared" si="0"/>
        <v>0</v>
      </c>
    </row>
    <row r="21" spans="1:8" s="298" customFormat="1" ht="12.75">
      <c r="A21" s="238">
        <v>20</v>
      </c>
      <c r="B21" s="425"/>
      <c r="C21" s="336" t="s">
        <v>1203</v>
      </c>
      <c r="D21" s="302"/>
      <c r="E21" s="337" t="s">
        <v>962</v>
      </c>
      <c r="F21" s="302">
        <v>1</v>
      </c>
      <c r="G21" s="338"/>
      <c r="H21" s="244">
        <f t="shared" si="0"/>
        <v>0</v>
      </c>
    </row>
    <row r="22" spans="1:8" s="298" customFormat="1" ht="12.75">
      <c r="A22" s="238">
        <v>21</v>
      </c>
      <c r="B22" s="425"/>
      <c r="C22" s="336" t="s">
        <v>1204</v>
      </c>
      <c r="D22" s="302"/>
      <c r="E22" s="337" t="s">
        <v>962</v>
      </c>
      <c r="F22" s="302">
        <v>1</v>
      </c>
      <c r="G22" s="338"/>
      <c r="H22" s="244">
        <f t="shared" si="0"/>
        <v>0</v>
      </c>
    </row>
    <row r="23" spans="1:8" s="298" customFormat="1" ht="12.75">
      <c r="A23" s="339">
        <v>22</v>
      </c>
      <c r="B23" s="425"/>
      <c r="C23" s="336" t="s">
        <v>1205</v>
      </c>
      <c r="D23" s="302"/>
      <c r="E23" s="337" t="s">
        <v>440</v>
      </c>
      <c r="F23" s="302">
        <v>1</v>
      </c>
      <c r="G23" s="338"/>
      <c r="H23" s="244">
        <f t="shared" si="0"/>
        <v>0</v>
      </c>
    </row>
    <row r="24" spans="1:8" s="298" customFormat="1" ht="13.5" thickBot="1">
      <c r="A24" s="252">
        <v>23</v>
      </c>
      <c r="B24" s="426"/>
      <c r="C24" s="274" t="s">
        <v>1199</v>
      </c>
      <c r="D24" s="253"/>
      <c r="E24" s="332" t="s">
        <v>440</v>
      </c>
      <c r="F24" s="255">
        <v>1</v>
      </c>
      <c r="G24" s="333"/>
      <c r="H24" s="257">
        <f t="shared" si="0"/>
        <v>0</v>
      </c>
    </row>
    <row r="25" spans="1:8">
      <c r="A25" s="232">
        <v>24</v>
      </c>
      <c r="B25" s="427" t="s">
        <v>1206</v>
      </c>
      <c r="C25" s="234" t="s">
        <v>1207</v>
      </c>
      <c r="D25" s="235"/>
      <c r="E25" s="334" t="s">
        <v>962</v>
      </c>
      <c r="F25" s="335">
        <v>1</v>
      </c>
      <c r="G25" s="236"/>
      <c r="H25" s="237">
        <f t="shared" si="0"/>
        <v>0</v>
      </c>
    </row>
    <row r="26" spans="1:8">
      <c r="A26" s="238">
        <v>25</v>
      </c>
      <c r="B26" s="428"/>
      <c r="C26" s="240" t="s">
        <v>1208</v>
      </c>
      <c r="D26" s="245"/>
      <c r="E26" s="245" t="s">
        <v>801</v>
      </c>
      <c r="F26" s="245">
        <v>1</v>
      </c>
      <c r="G26" s="243"/>
      <c r="H26" s="244">
        <f t="shared" si="0"/>
        <v>0</v>
      </c>
    </row>
    <row r="27" spans="1:8">
      <c r="A27" s="238">
        <v>26</v>
      </c>
      <c r="B27" s="428"/>
      <c r="C27" s="240" t="s">
        <v>1209</v>
      </c>
      <c r="D27" s="245"/>
      <c r="E27" s="329" t="s">
        <v>244</v>
      </c>
      <c r="F27" s="245">
        <v>6</v>
      </c>
      <c r="G27" s="243"/>
      <c r="H27" s="244">
        <f t="shared" si="0"/>
        <v>0</v>
      </c>
    </row>
    <row r="28" spans="1:8" ht="12" thickBot="1">
      <c r="A28" s="252">
        <v>27</v>
      </c>
      <c r="B28" s="429"/>
      <c r="C28" s="274" t="s">
        <v>1199</v>
      </c>
      <c r="D28" s="253"/>
      <c r="E28" s="332" t="s">
        <v>440</v>
      </c>
      <c r="F28" s="255">
        <v>1</v>
      </c>
      <c r="G28" s="333"/>
      <c r="H28" s="257">
        <f t="shared" si="0"/>
        <v>0</v>
      </c>
    </row>
    <row r="29" spans="1:8">
      <c r="A29" s="232">
        <v>28</v>
      </c>
      <c r="B29" s="419" t="s">
        <v>938</v>
      </c>
      <c r="C29" s="310" t="s">
        <v>1210</v>
      </c>
      <c r="D29" s="235"/>
      <c r="E29" s="311" t="s">
        <v>244</v>
      </c>
      <c r="F29" s="235">
        <v>120</v>
      </c>
      <c r="G29" s="236"/>
      <c r="H29" s="301">
        <f t="shared" si="0"/>
        <v>0</v>
      </c>
    </row>
    <row r="30" spans="1:8">
      <c r="A30" s="238">
        <v>29</v>
      </c>
      <c r="B30" s="420"/>
      <c r="C30" s="247" t="s">
        <v>1211</v>
      </c>
      <c r="D30" s="245"/>
      <c r="E30" s="280" t="s">
        <v>244</v>
      </c>
      <c r="F30" s="245">
        <v>5</v>
      </c>
      <c r="G30" s="246"/>
      <c r="H30" s="251">
        <f t="shared" si="0"/>
        <v>0</v>
      </c>
    </row>
    <row r="31" spans="1:8">
      <c r="A31" s="238">
        <v>30</v>
      </c>
      <c r="B31" s="420"/>
      <c r="C31" s="312" t="s">
        <v>1212</v>
      </c>
      <c r="D31" s="245"/>
      <c r="E31" s="280" t="s">
        <v>244</v>
      </c>
      <c r="F31" s="245">
        <v>10</v>
      </c>
      <c r="G31" s="246"/>
      <c r="H31" s="251">
        <f t="shared" si="0"/>
        <v>0</v>
      </c>
    </row>
    <row r="32" spans="1:8">
      <c r="A32" s="238">
        <v>31</v>
      </c>
      <c r="B32" s="420"/>
      <c r="C32" s="240" t="s">
        <v>1213</v>
      </c>
      <c r="D32" s="245"/>
      <c r="E32" s="245" t="s">
        <v>244</v>
      </c>
      <c r="F32" s="245">
        <v>10</v>
      </c>
      <c r="G32" s="246"/>
      <c r="H32" s="244">
        <f t="shared" si="0"/>
        <v>0</v>
      </c>
    </row>
    <row r="33" spans="1:8">
      <c r="A33" s="238">
        <v>32</v>
      </c>
      <c r="B33" s="420"/>
      <c r="C33" s="240" t="s">
        <v>1214</v>
      </c>
      <c r="D33" s="245"/>
      <c r="E33" s="245" t="s">
        <v>244</v>
      </c>
      <c r="F33" s="245">
        <v>10</v>
      </c>
      <c r="G33" s="246"/>
      <c r="H33" s="244">
        <f t="shared" si="0"/>
        <v>0</v>
      </c>
    </row>
    <row r="34" spans="1:8" ht="12" thickBot="1">
      <c r="A34" s="252">
        <v>33</v>
      </c>
      <c r="B34" s="421"/>
      <c r="C34" s="274" t="s">
        <v>1215</v>
      </c>
      <c r="D34" s="255"/>
      <c r="E34" s="255" t="s">
        <v>244</v>
      </c>
      <c r="F34" s="255">
        <v>10</v>
      </c>
      <c r="G34" s="278"/>
      <c r="H34" s="257">
        <f t="shared" si="0"/>
        <v>0</v>
      </c>
    </row>
    <row r="35" spans="1:8">
      <c r="A35" s="232">
        <v>34</v>
      </c>
      <c r="B35" s="416" t="s">
        <v>948</v>
      </c>
      <c r="C35" s="340" t="s">
        <v>951</v>
      </c>
      <c r="D35" s="233"/>
      <c r="E35" s="311" t="s">
        <v>244</v>
      </c>
      <c r="F35" s="311">
        <v>10</v>
      </c>
      <c r="G35" s="236"/>
      <c r="H35" s="237">
        <f t="shared" si="0"/>
        <v>0</v>
      </c>
    </row>
    <row r="36" spans="1:8">
      <c r="A36" s="238">
        <v>35</v>
      </c>
      <c r="B36" s="417"/>
      <c r="C36" s="240" t="s">
        <v>1047</v>
      </c>
      <c r="D36" s="281"/>
      <c r="E36" s="245" t="s">
        <v>801</v>
      </c>
      <c r="F36" s="245">
        <v>1</v>
      </c>
      <c r="G36" s="246"/>
      <c r="H36" s="244">
        <f t="shared" si="0"/>
        <v>0</v>
      </c>
    </row>
    <row r="37" spans="1:8" ht="12" thickBot="1">
      <c r="A37" s="252">
        <v>36</v>
      </c>
      <c r="B37" s="418"/>
      <c r="C37" s="274" t="s">
        <v>955</v>
      </c>
      <c r="D37" s="255"/>
      <c r="E37" s="255" t="s">
        <v>440</v>
      </c>
      <c r="F37" s="255">
        <v>1</v>
      </c>
      <c r="G37" s="278"/>
      <c r="H37" s="257">
        <f t="shared" si="0"/>
        <v>0</v>
      </c>
    </row>
    <row r="38" spans="1:8">
      <c r="A38" s="232">
        <v>37</v>
      </c>
      <c r="B38" s="419" t="s">
        <v>956</v>
      </c>
      <c r="C38" s="234" t="s">
        <v>957</v>
      </c>
      <c r="D38" s="235"/>
      <c r="E38" s="235" t="s">
        <v>440</v>
      </c>
      <c r="F38" s="235">
        <v>1</v>
      </c>
      <c r="G38" s="236"/>
      <c r="H38" s="237">
        <f t="shared" si="0"/>
        <v>0</v>
      </c>
    </row>
    <row r="39" spans="1:8">
      <c r="A39" s="238">
        <v>38</v>
      </c>
      <c r="B39" s="420"/>
      <c r="C39" s="240" t="s">
        <v>958</v>
      </c>
      <c r="D39" s="245"/>
      <c r="E39" s="245" t="s">
        <v>440</v>
      </c>
      <c r="F39" s="245">
        <v>1</v>
      </c>
      <c r="G39" s="246"/>
      <c r="H39" s="244">
        <f t="shared" si="0"/>
        <v>0</v>
      </c>
    </row>
    <row r="40" spans="1:8">
      <c r="A40" s="238">
        <v>39</v>
      </c>
      <c r="B40" s="420"/>
      <c r="C40" s="240" t="s">
        <v>960</v>
      </c>
      <c r="D40" s="247"/>
      <c r="E40" s="245" t="s">
        <v>285</v>
      </c>
      <c r="F40" s="245">
        <v>8</v>
      </c>
      <c r="G40" s="246"/>
      <c r="H40" s="244">
        <f t="shared" si="0"/>
        <v>0</v>
      </c>
    </row>
    <row r="41" spans="1:8" ht="12" thickBot="1">
      <c r="A41" s="252">
        <v>40</v>
      </c>
      <c r="B41" s="421"/>
      <c r="C41" s="274" t="s">
        <v>964</v>
      </c>
      <c r="D41" s="255"/>
      <c r="E41" s="255" t="s">
        <v>440</v>
      </c>
      <c r="F41" s="255">
        <v>1</v>
      </c>
      <c r="G41" s="278"/>
      <c r="H41" s="257">
        <f t="shared" si="0"/>
        <v>0</v>
      </c>
    </row>
    <row r="42" spans="1:8">
      <c r="A42" s="232">
        <v>41</v>
      </c>
      <c r="B42" s="282" t="s">
        <v>1050</v>
      </c>
      <c r="C42" s="234" t="s">
        <v>966</v>
      </c>
      <c r="D42" s="235"/>
      <c r="E42" s="235" t="s">
        <v>967</v>
      </c>
      <c r="F42" s="235">
        <v>1</v>
      </c>
      <c r="G42" s="236"/>
      <c r="H42" s="237">
        <f t="shared" si="0"/>
        <v>0</v>
      </c>
    </row>
    <row r="43" spans="1:8" ht="12" thickBot="1">
      <c r="A43" s="252">
        <v>42</v>
      </c>
      <c r="B43" s="314"/>
      <c r="C43" s="274" t="s">
        <v>1051</v>
      </c>
      <c r="D43" s="255"/>
      <c r="E43" s="255" t="s">
        <v>845</v>
      </c>
      <c r="F43" s="255">
        <v>1</v>
      </c>
      <c r="G43" s="278"/>
      <c r="H43" s="257">
        <f t="shared" si="0"/>
        <v>0</v>
      </c>
    </row>
    <row r="44" spans="1:8" ht="12" thickBot="1">
      <c r="A44" s="291"/>
      <c r="B44" s="292"/>
      <c r="C44" s="293" t="s">
        <v>1216</v>
      </c>
      <c r="D44" s="292"/>
      <c r="E44" s="292"/>
      <c r="F44" s="292"/>
      <c r="G44" s="294"/>
      <c r="H44" s="295">
        <f>SUM(H2:H43)</f>
        <v>0</v>
      </c>
    </row>
  </sheetData>
  <mergeCells count="6">
    <mergeCell ref="B38:B41"/>
    <mergeCell ref="B2:B17"/>
    <mergeCell ref="B18:B24"/>
    <mergeCell ref="B25:B28"/>
    <mergeCell ref="B29:B34"/>
    <mergeCell ref="B35:B37"/>
  </mergeCells>
  <conditionalFormatting sqref="H2:H44">
    <cfRule type="cellIs" dxfId="1" priority="1" stopIfTrue="1" operator="equal">
      <formula>0</formula>
    </cfRule>
  </conditionalFormatting>
  <conditionalFormatting sqref="H35 G4">
    <cfRule type="cellIs" dxfId="0" priority="2" stopIfTrue="1" operator="equal">
      <formula>0</formula>
    </cfRule>
  </conditionalFormatting>
  <pageMargins left="0.9055118110236221" right="0.70866141732283472" top="0.98425196850393704" bottom="0.98425196850393704" header="0.51181102362204722" footer="0.31496062992125984"/>
  <pageSetup paperSize="9" orientation="landscape" r:id="rId1"/>
  <headerFooter>
    <oddHeader>&amp;C&amp;A&amp;R&amp;F</oddHeader>
    <oddFooter>&amp;C&amp;P/&amp;N</oddFooter>
  </headerFooter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9"/>
  <sheetViews>
    <sheetView showGridLines="0" workbookViewId="0">
      <selection activeCell="W286" sqref="W28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87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114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358" t="s">
        <v>116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ROUND(J133,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ROUND((SUM(BE133:BE338)),  2)</f>
        <v>0</v>
      </c>
      <c r="I35" s="96">
        <v>0.21</v>
      </c>
      <c r="J35" s="86">
        <f>ROUND(((SUM(BE133:BE338))*I35),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ROUND((SUM(BF133:BF338)),  2)</f>
        <v>0</v>
      </c>
      <c r="I36" s="96">
        <v>0.12</v>
      </c>
      <c r="J36" s="86">
        <f>ROUND(((SUM(BF133:BF338))*I36),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ROUND((SUM(BG133:BG338)),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ROUND((SUM(BH133:BH338)),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ROUND((SUM(BI133:BI338)),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114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16.5" customHeight="1">
      <c r="B89" s="32"/>
      <c r="E89" s="358" t="str">
        <f>E11</f>
        <v>D.1.1 - Rekonstrukce přítokového objektu - stavební část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J133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122</v>
      </c>
      <c r="E99" s="110"/>
      <c r="F99" s="110"/>
      <c r="G99" s="110"/>
      <c r="H99" s="110"/>
      <c r="I99" s="110"/>
      <c r="J99" s="111">
        <f>J134</f>
        <v>0</v>
      </c>
      <c r="L99" s="108"/>
    </row>
    <row r="100" spans="2:47" s="9" customFormat="1" ht="19.899999999999999" customHeight="1">
      <c r="B100" s="112"/>
      <c r="D100" s="113" t="s">
        <v>123</v>
      </c>
      <c r="E100" s="114"/>
      <c r="F100" s="114"/>
      <c r="G100" s="114"/>
      <c r="H100" s="114"/>
      <c r="I100" s="114"/>
      <c r="J100" s="115">
        <f>J135</f>
        <v>0</v>
      </c>
      <c r="L100" s="112"/>
    </row>
    <row r="101" spans="2:47" s="9" customFormat="1" ht="19.899999999999999" customHeight="1">
      <c r="B101" s="112"/>
      <c r="D101" s="113" t="s">
        <v>124</v>
      </c>
      <c r="E101" s="114"/>
      <c r="F101" s="114"/>
      <c r="G101" s="114"/>
      <c r="H101" s="114"/>
      <c r="I101" s="114"/>
      <c r="J101" s="115">
        <f>J199</f>
        <v>0</v>
      </c>
      <c r="L101" s="112"/>
    </row>
    <row r="102" spans="2:47" s="9" customFormat="1" ht="19.899999999999999" customHeight="1">
      <c r="B102" s="112"/>
      <c r="D102" s="113" t="s">
        <v>125</v>
      </c>
      <c r="E102" s="114"/>
      <c r="F102" s="114"/>
      <c r="G102" s="114"/>
      <c r="H102" s="114"/>
      <c r="I102" s="114"/>
      <c r="J102" s="115">
        <f>J232</f>
        <v>0</v>
      </c>
      <c r="L102" s="112"/>
    </row>
    <row r="103" spans="2:47" s="9" customFormat="1" ht="19.899999999999999" customHeight="1">
      <c r="B103" s="112"/>
      <c r="D103" s="113" t="s">
        <v>126</v>
      </c>
      <c r="E103" s="114"/>
      <c r="F103" s="114"/>
      <c r="G103" s="114"/>
      <c r="H103" s="114"/>
      <c r="I103" s="114"/>
      <c r="J103" s="115">
        <f>J236</f>
        <v>0</v>
      </c>
      <c r="L103" s="112"/>
    </row>
    <row r="104" spans="2:47" s="9" customFormat="1" ht="19.899999999999999" customHeight="1">
      <c r="B104" s="112"/>
      <c r="D104" s="113" t="s">
        <v>127</v>
      </c>
      <c r="E104" s="114"/>
      <c r="F104" s="114"/>
      <c r="G104" s="114"/>
      <c r="H104" s="114"/>
      <c r="I104" s="114"/>
      <c r="J104" s="115">
        <f>J250</f>
        <v>0</v>
      </c>
      <c r="L104" s="112"/>
    </row>
    <row r="105" spans="2:47" s="9" customFormat="1" ht="19.899999999999999" customHeight="1">
      <c r="B105" s="112"/>
      <c r="D105" s="113" t="s">
        <v>128</v>
      </c>
      <c r="E105" s="114"/>
      <c r="F105" s="114"/>
      <c r="G105" s="114"/>
      <c r="H105" s="114"/>
      <c r="I105" s="114"/>
      <c r="J105" s="115">
        <f>J260</f>
        <v>0</v>
      </c>
      <c r="L105" s="112"/>
    </row>
    <row r="106" spans="2:47" s="9" customFormat="1" ht="19.899999999999999" customHeight="1">
      <c r="B106" s="112"/>
      <c r="D106" s="113" t="s">
        <v>129</v>
      </c>
      <c r="E106" s="114"/>
      <c r="F106" s="114"/>
      <c r="G106" s="114"/>
      <c r="H106" s="114"/>
      <c r="I106" s="114"/>
      <c r="J106" s="115">
        <f>J276</f>
        <v>0</v>
      </c>
      <c r="L106" s="112"/>
    </row>
    <row r="107" spans="2:47" s="8" customFormat="1" ht="24.95" customHeight="1">
      <c r="B107" s="108"/>
      <c r="D107" s="109" t="s">
        <v>130</v>
      </c>
      <c r="E107" s="110"/>
      <c r="F107" s="110"/>
      <c r="G107" s="110"/>
      <c r="H107" s="110"/>
      <c r="I107" s="110"/>
      <c r="J107" s="111">
        <f>J278</f>
        <v>0</v>
      </c>
      <c r="L107" s="108"/>
    </row>
    <row r="108" spans="2:47" s="9" customFormat="1" ht="19.899999999999999" customHeight="1">
      <c r="B108" s="112"/>
      <c r="D108" s="113" t="s">
        <v>131</v>
      </c>
      <c r="E108" s="114"/>
      <c r="F108" s="114"/>
      <c r="G108" s="114"/>
      <c r="H108" s="114"/>
      <c r="I108" s="114"/>
      <c r="J108" s="115">
        <f>J279</f>
        <v>0</v>
      </c>
      <c r="L108" s="112"/>
    </row>
    <row r="109" spans="2:47" s="9" customFormat="1" ht="19.899999999999999" customHeight="1">
      <c r="B109" s="112"/>
      <c r="D109" s="113" t="s">
        <v>132</v>
      </c>
      <c r="E109" s="114"/>
      <c r="F109" s="114"/>
      <c r="G109" s="114"/>
      <c r="H109" s="114"/>
      <c r="I109" s="114"/>
      <c r="J109" s="115">
        <f>J286</f>
        <v>0</v>
      </c>
      <c r="L109" s="112"/>
    </row>
    <row r="110" spans="2:47" s="9" customFormat="1" ht="19.899999999999999" customHeight="1">
      <c r="B110" s="112"/>
      <c r="D110" s="113" t="s">
        <v>133</v>
      </c>
      <c r="E110" s="114"/>
      <c r="F110" s="114"/>
      <c r="G110" s="114"/>
      <c r="H110" s="114"/>
      <c r="I110" s="114"/>
      <c r="J110" s="115">
        <f>J299</f>
        <v>0</v>
      </c>
      <c r="L110" s="112"/>
    </row>
    <row r="111" spans="2:47" s="9" customFormat="1" ht="19.899999999999999" customHeight="1">
      <c r="B111" s="112"/>
      <c r="D111" s="113" t="s">
        <v>134</v>
      </c>
      <c r="E111" s="114"/>
      <c r="F111" s="114"/>
      <c r="G111" s="114"/>
      <c r="H111" s="114"/>
      <c r="I111" s="114"/>
      <c r="J111" s="115">
        <f>J325</f>
        <v>0</v>
      </c>
      <c r="L111" s="112"/>
    </row>
    <row r="112" spans="2:47" s="1" customFormat="1" ht="21.75" customHeight="1">
      <c r="B112" s="32"/>
      <c r="L112" s="32"/>
    </row>
    <row r="113" spans="2:12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2"/>
    </row>
    <row r="117" spans="2:12" s="1" customFormat="1" ht="6.95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2"/>
    </row>
    <row r="118" spans="2:12" s="1" customFormat="1" ht="24.95" customHeight="1">
      <c r="B118" s="32"/>
      <c r="C118" s="21" t="s">
        <v>135</v>
      </c>
      <c r="L118" s="32"/>
    </row>
    <row r="119" spans="2:12" s="1" customFormat="1" ht="6.95" customHeight="1">
      <c r="B119" s="32"/>
      <c r="L119" s="32"/>
    </row>
    <row r="120" spans="2:12" s="1" customFormat="1" ht="12" customHeight="1">
      <c r="B120" s="32"/>
      <c r="C120" s="27" t="s">
        <v>16</v>
      </c>
      <c r="L120" s="32"/>
    </row>
    <row r="121" spans="2:12" s="1" customFormat="1" ht="16.5" customHeight="1">
      <c r="B121" s="32"/>
      <c r="E121" s="383" t="str">
        <f>E7</f>
        <v xml:space="preserve"> MVE VDJ KRMELÍN</v>
      </c>
      <c r="F121" s="384"/>
      <c r="G121" s="384"/>
      <c r="H121" s="384"/>
      <c r="L121" s="32"/>
    </row>
    <row r="122" spans="2:12" ht="12" customHeight="1">
      <c r="B122" s="20"/>
      <c r="C122" s="27" t="s">
        <v>113</v>
      </c>
      <c r="L122" s="20"/>
    </row>
    <row r="123" spans="2:12" s="1" customFormat="1" ht="16.5" customHeight="1">
      <c r="B123" s="32"/>
      <c r="E123" s="383" t="s">
        <v>114</v>
      </c>
      <c r="F123" s="382"/>
      <c r="G123" s="382"/>
      <c r="H123" s="382"/>
      <c r="L123" s="32"/>
    </row>
    <row r="124" spans="2:12" s="1" customFormat="1" ht="12" customHeight="1">
      <c r="B124" s="32"/>
      <c r="C124" s="27" t="s">
        <v>115</v>
      </c>
      <c r="L124" s="32"/>
    </row>
    <row r="125" spans="2:12" s="1" customFormat="1" ht="16.5" customHeight="1">
      <c r="B125" s="32"/>
      <c r="E125" s="358" t="str">
        <f>E11</f>
        <v>D.1.1 - Rekonstrukce přítokového objektu - stavební část</v>
      </c>
      <c r="F125" s="382"/>
      <c r="G125" s="382"/>
      <c r="H125" s="382"/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20</v>
      </c>
      <c r="F127" s="25" t="str">
        <f>F14</f>
        <v xml:space="preserve"> </v>
      </c>
      <c r="I127" s="27" t="s">
        <v>22</v>
      </c>
      <c r="J127" s="52" t="str">
        <f>IF(J14="","",J14)</f>
        <v>3. 2. 2024</v>
      </c>
      <c r="L127" s="32"/>
    </row>
    <row r="128" spans="2:12" s="1" customFormat="1" ht="6.95" customHeight="1">
      <c r="B128" s="32"/>
      <c r="L128" s="32"/>
    </row>
    <row r="129" spans="2:65" s="1" customFormat="1" ht="15.2" customHeight="1">
      <c r="B129" s="32"/>
      <c r="C129" s="27" t="s">
        <v>24</v>
      </c>
      <c r="F129" s="25" t="str">
        <f>E17</f>
        <v xml:space="preserve"> </v>
      </c>
      <c r="I129" s="27" t="s">
        <v>29</v>
      </c>
      <c r="J129" s="30" t="str">
        <f>E23</f>
        <v xml:space="preserve"> </v>
      </c>
      <c r="L129" s="32"/>
    </row>
    <row r="130" spans="2:65" s="1" customFormat="1" ht="15.2" customHeight="1">
      <c r="B130" s="32"/>
      <c r="C130" s="27" t="s">
        <v>27</v>
      </c>
      <c r="F130" s="25" t="str">
        <f>IF(E20="","",E20)</f>
        <v>Vyplň údaj</v>
      </c>
      <c r="I130" s="27" t="s">
        <v>31</v>
      </c>
      <c r="J130" s="30" t="str">
        <f>E26</f>
        <v xml:space="preserve"> </v>
      </c>
      <c r="L130" s="32"/>
    </row>
    <row r="131" spans="2:65" s="1" customFormat="1" ht="10.35" customHeight="1">
      <c r="B131" s="32"/>
      <c r="L131" s="32"/>
    </row>
    <row r="132" spans="2:65" s="10" customFormat="1" ht="29.25" customHeight="1">
      <c r="B132" s="116"/>
      <c r="C132" s="117" t="s">
        <v>136</v>
      </c>
      <c r="D132" s="118" t="s">
        <v>58</v>
      </c>
      <c r="E132" s="118" t="s">
        <v>54</v>
      </c>
      <c r="F132" s="118" t="s">
        <v>55</v>
      </c>
      <c r="G132" s="118" t="s">
        <v>137</v>
      </c>
      <c r="H132" s="118" t="s">
        <v>138</v>
      </c>
      <c r="I132" s="118" t="s">
        <v>139</v>
      </c>
      <c r="J132" s="119" t="s">
        <v>119</v>
      </c>
      <c r="K132" s="120" t="s">
        <v>140</v>
      </c>
      <c r="L132" s="116"/>
      <c r="M132" s="59" t="s">
        <v>1</v>
      </c>
      <c r="N132" s="60" t="s">
        <v>37</v>
      </c>
      <c r="O132" s="60" t="s">
        <v>141</v>
      </c>
      <c r="P132" s="60" t="s">
        <v>142</v>
      </c>
      <c r="Q132" s="60" t="s">
        <v>143</v>
      </c>
      <c r="R132" s="60" t="s">
        <v>144</v>
      </c>
      <c r="S132" s="60" t="s">
        <v>145</v>
      </c>
      <c r="T132" s="61" t="s">
        <v>146</v>
      </c>
    </row>
    <row r="133" spans="2:65" s="1" customFormat="1" ht="22.9" customHeight="1">
      <c r="B133" s="32"/>
      <c r="C133" s="64" t="s">
        <v>147</v>
      </c>
      <c r="J133" s="121">
        <f>BK133</f>
        <v>0</v>
      </c>
      <c r="L133" s="32"/>
      <c r="M133" s="62"/>
      <c r="N133" s="53"/>
      <c r="O133" s="53"/>
      <c r="P133" s="122">
        <f>P134+P278</f>
        <v>0</v>
      </c>
      <c r="Q133" s="53"/>
      <c r="R133" s="122">
        <f>R134+R278</f>
        <v>13.75944864</v>
      </c>
      <c r="S133" s="53"/>
      <c r="T133" s="123">
        <f>T134+T278</f>
        <v>2.8599700000000001</v>
      </c>
      <c r="AT133" s="17" t="s">
        <v>72</v>
      </c>
      <c r="AU133" s="17" t="s">
        <v>121</v>
      </c>
      <c r="BK133" s="124">
        <f>BK134+BK278</f>
        <v>0</v>
      </c>
    </row>
    <row r="134" spans="2:65" s="11" customFormat="1" ht="25.9" customHeight="1">
      <c r="B134" s="125"/>
      <c r="D134" s="126" t="s">
        <v>72</v>
      </c>
      <c r="E134" s="127" t="s">
        <v>148</v>
      </c>
      <c r="F134" s="127" t="s">
        <v>149</v>
      </c>
      <c r="I134" s="128"/>
      <c r="J134" s="129">
        <f>BK134</f>
        <v>0</v>
      </c>
      <c r="L134" s="125"/>
      <c r="M134" s="130"/>
      <c r="P134" s="131">
        <f>P135+P199+P232+P236+P250+P260+P276</f>
        <v>0</v>
      </c>
      <c r="R134" s="131">
        <f>R135+R199+R232+R236+R250+R260+R276</f>
        <v>13.72609194</v>
      </c>
      <c r="T134" s="132">
        <f>T135+T199+T232+T236+T250+T260+T276</f>
        <v>2.6099700000000001</v>
      </c>
      <c r="AR134" s="126" t="s">
        <v>80</v>
      </c>
      <c r="AT134" s="133" t="s">
        <v>72</v>
      </c>
      <c r="AU134" s="133" t="s">
        <v>73</v>
      </c>
      <c r="AY134" s="126" t="s">
        <v>150</v>
      </c>
      <c r="BK134" s="134">
        <f>BK135+BK199+BK232+BK236+BK250+BK260+BK276</f>
        <v>0</v>
      </c>
    </row>
    <row r="135" spans="2:65" s="11" customFormat="1" ht="22.9" customHeight="1">
      <c r="B135" s="125"/>
      <c r="D135" s="126" t="s">
        <v>72</v>
      </c>
      <c r="E135" s="135" t="s">
        <v>82</v>
      </c>
      <c r="F135" s="135" t="s">
        <v>151</v>
      </c>
      <c r="I135" s="128"/>
      <c r="J135" s="136">
        <f>BK135</f>
        <v>0</v>
      </c>
      <c r="L135" s="125"/>
      <c r="M135" s="130"/>
      <c r="P135" s="131">
        <f>SUM(P136:P198)</f>
        <v>0</v>
      </c>
      <c r="R135" s="131">
        <f>SUM(R136:R198)</f>
        <v>13.65029994</v>
      </c>
      <c r="T135" s="132">
        <f>SUM(T136:T198)</f>
        <v>0</v>
      </c>
      <c r="AR135" s="126" t="s">
        <v>80</v>
      </c>
      <c r="AT135" s="133" t="s">
        <v>72</v>
      </c>
      <c r="AU135" s="133" t="s">
        <v>80</v>
      </c>
      <c r="AY135" s="126" t="s">
        <v>150</v>
      </c>
      <c r="BK135" s="134">
        <f>SUM(BK136:BK198)</f>
        <v>0</v>
      </c>
    </row>
    <row r="136" spans="2:65" s="1" customFormat="1" ht="33" customHeight="1">
      <c r="B136" s="32"/>
      <c r="C136" s="137" t="s">
        <v>80</v>
      </c>
      <c r="D136" s="137" t="s">
        <v>152</v>
      </c>
      <c r="E136" s="138" t="s">
        <v>153</v>
      </c>
      <c r="F136" s="139" t="s">
        <v>154</v>
      </c>
      <c r="G136" s="140" t="s">
        <v>155</v>
      </c>
      <c r="H136" s="141">
        <v>1.3620000000000001</v>
      </c>
      <c r="I136" s="142"/>
      <c r="J136" s="143">
        <f>ROUND(I136*H136,2)</f>
        <v>0</v>
      </c>
      <c r="K136" s="144"/>
      <c r="L136" s="32"/>
      <c r="M136" s="145" t="s">
        <v>1</v>
      </c>
      <c r="N136" s="146" t="s">
        <v>38</v>
      </c>
      <c r="P136" s="147">
        <f>O136*H136</f>
        <v>0</v>
      </c>
      <c r="Q136" s="147">
        <v>2.5018699999999998</v>
      </c>
      <c r="R136" s="147">
        <f>Q136*H136</f>
        <v>3.40754694</v>
      </c>
      <c r="S136" s="147">
        <v>0</v>
      </c>
      <c r="T136" s="148">
        <f>S136*H136</f>
        <v>0</v>
      </c>
      <c r="AR136" s="149" t="s">
        <v>156</v>
      </c>
      <c r="AT136" s="149" t="s">
        <v>152</v>
      </c>
      <c r="AU136" s="149" t="s">
        <v>82</v>
      </c>
      <c r="AY136" s="17" t="s">
        <v>150</v>
      </c>
      <c r="BE136" s="150">
        <f>IF(N136="základní",J136,0)</f>
        <v>0</v>
      </c>
      <c r="BF136" s="150">
        <f>IF(N136="snížená",J136,0)</f>
        <v>0</v>
      </c>
      <c r="BG136" s="150">
        <f>IF(N136="zákl. přenesená",J136,0)</f>
        <v>0</v>
      </c>
      <c r="BH136" s="150">
        <f>IF(N136="sníž. přenesená",J136,0)</f>
        <v>0</v>
      </c>
      <c r="BI136" s="150">
        <f>IF(N136="nulová",J136,0)</f>
        <v>0</v>
      </c>
      <c r="BJ136" s="17" t="s">
        <v>80</v>
      </c>
      <c r="BK136" s="150">
        <f>ROUND(I136*H136,2)</f>
        <v>0</v>
      </c>
      <c r="BL136" s="17" t="s">
        <v>156</v>
      </c>
      <c r="BM136" s="149" t="s">
        <v>82</v>
      </c>
    </row>
    <row r="137" spans="2:65" s="12" customFormat="1">
      <c r="B137" s="151"/>
      <c r="D137" s="152" t="s">
        <v>157</v>
      </c>
      <c r="E137" s="153" t="s">
        <v>1</v>
      </c>
      <c r="F137" s="154" t="s">
        <v>158</v>
      </c>
      <c r="H137" s="153" t="s">
        <v>1</v>
      </c>
      <c r="I137" s="155"/>
      <c r="L137" s="151"/>
      <c r="M137" s="156"/>
      <c r="T137" s="157"/>
      <c r="AT137" s="153" t="s">
        <v>157</v>
      </c>
      <c r="AU137" s="153" t="s">
        <v>82</v>
      </c>
      <c r="AV137" s="12" t="s">
        <v>80</v>
      </c>
      <c r="AW137" s="12" t="s">
        <v>30</v>
      </c>
      <c r="AX137" s="12" t="s">
        <v>73</v>
      </c>
      <c r="AY137" s="153" t="s">
        <v>150</v>
      </c>
    </row>
    <row r="138" spans="2:65" s="12" customFormat="1" ht="22.5">
      <c r="B138" s="151"/>
      <c r="D138" s="152" t="s">
        <v>157</v>
      </c>
      <c r="E138" s="153" t="s">
        <v>1</v>
      </c>
      <c r="F138" s="154" t="s">
        <v>159</v>
      </c>
      <c r="H138" s="153" t="s">
        <v>1</v>
      </c>
      <c r="I138" s="155"/>
      <c r="L138" s="151"/>
      <c r="M138" s="156"/>
      <c r="T138" s="157"/>
      <c r="AT138" s="153" t="s">
        <v>157</v>
      </c>
      <c r="AU138" s="153" t="s">
        <v>82</v>
      </c>
      <c r="AV138" s="12" t="s">
        <v>80</v>
      </c>
      <c r="AW138" s="12" t="s">
        <v>30</v>
      </c>
      <c r="AX138" s="12" t="s">
        <v>73</v>
      </c>
      <c r="AY138" s="153" t="s">
        <v>150</v>
      </c>
    </row>
    <row r="139" spans="2:65" s="13" customFormat="1">
      <c r="B139" s="158"/>
      <c r="D139" s="152" t="s">
        <v>157</v>
      </c>
      <c r="E139" s="159" t="s">
        <v>1</v>
      </c>
      <c r="F139" s="160" t="s">
        <v>160</v>
      </c>
      <c r="H139" s="161">
        <v>0.92200000000000004</v>
      </c>
      <c r="I139" s="162"/>
      <c r="L139" s="158"/>
      <c r="M139" s="163"/>
      <c r="T139" s="164"/>
      <c r="AT139" s="159" t="s">
        <v>157</v>
      </c>
      <c r="AU139" s="159" t="s">
        <v>82</v>
      </c>
      <c r="AV139" s="13" t="s">
        <v>82</v>
      </c>
      <c r="AW139" s="13" t="s">
        <v>30</v>
      </c>
      <c r="AX139" s="13" t="s">
        <v>73</v>
      </c>
      <c r="AY139" s="159" t="s">
        <v>150</v>
      </c>
    </row>
    <row r="140" spans="2:65" s="13" customFormat="1">
      <c r="B140" s="158"/>
      <c r="D140" s="152" t="s">
        <v>157</v>
      </c>
      <c r="E140" s="159" t="s">
        <v>1</v>
      </c>
      <c r="F140" s="160" t="s">
        <v>161</v>
      </c>
      <c r="H140" s="161">
        <v>0.44</v>
      </c>
      <c r="I140" s="162"/>
      <c r="L140" s="158"/>
      <c r="M140" s="163"/>
      <c r="T140" s="164"/>
      <c r="AT140" s="159" t="s">
        <v>157</v>
      </c>
      <c r="AU140" s="159" t="s">
        <v>82</v>
      </c>
      <c r="AV140" s="13" t="s">
        <v>82</v>
      </c>
      <c r="AW140" s="13" t="s">
        <v>30</v>
      </c>
      <c r="AX140" s="13" t="s">
        <v>73</v>
      </c>
      <c r="AY140" s="159" t="s">
        <v>150</v>
      </c>
    </row>
    <row r="141" spans="2:65" s="14" customFormat="1">
      <c r="B141" s="165"/>
      <c r="D141" s="152" t="s">
        <v>157</v>
      </c>
      <c r="E141" s="166" t="s">
        <v>1</v>
      </c>
      <c r="F141" s="167" t="s">
        <v>162</v>
      </c>
      <c r="H141" s="168">
        <v>1.3620000000000001</v>
      </c>
      <c r="I141" s="169"/>
      <c r="L141" s="165"/>
      <c r="M141" s="170"/>
      <c r="T141" s="171"/>
      <c r="AT141" s="166" t="s">
        <v>157</v>
      </c>
      <c r="AU141" s="166" t="s">
        <v>82</v>
      </c>
      <c r="AV141" s="14" t="s">
        <v>156</v>
      </c>
      <c r="AW141" s="14" t="s">
        <v>30</v>
      </c>
      <c r="AX141" s="14" t="s">
        <v>80</v>
      </c>
      <c r="AY141" s="166" t="s">
        <v>150</v>
      </c>
    </row>
    <row r="142" spans="2:65" s="1" customFormat="1" ht="16.5" customHeight="1">
      <c r="B142" s="32"/>
      <c r="C142" s="137" t="s">
        <v>82</v>
      </c>
      <c r="D142" s="137" t="s">
        <v>152</v>
      </c>
      <c r="E142" s="138" t="s">
        <v>163</v>
      </c>
      <c r="F142" s="139" t="s">
        <v>164</v>
      </c>
      <c r="G142" s="140" t="s">
        <v>165</v>
      </c>
      <c r="H142" s="141">
        <v>4.673</v>
      </c>
      <c r="I142" s="142"/>
      <c r="J142" s="143">
        <f>ROUND(I142*H142,2)</f>
        <v>0</v>
      </c>
      <c r="K142" s="144"/>
      <c r="L142" s="32"/>
      <c r="M142" s="145" t="s">
        <v>1</v>
      </c>
      <c r="N142" s="146" t="s">
        <v>38</v>
      </c>
      <c r="P142" s="147">
        <f>O142*H142</f>
        <v>0</v>
      </c>
      <c r="Q142" s="147">
        <v>2.64E-3</v>
      </c>
      <c r="R142" s="147">
        <f>Q142*H142</f>
        <v>1.2336720000000001E-2</v>
      </c>
      <c r="S142" s="147">
        <v>0</v>
      </c>
      <c r="T142" s="148">
        <f>S142*H142</f>
        <v>0</v>
      </c>
      <c r="AR142" s="149" t="s">
        <v>156</v>
      </c>
      <c r="AT142" s="149" t="s">
        <v>152</v>
      </c>
      <c r="AU142" s="149" t="s">
        <v>82</v>
      </c>
      <c r="AY142" s="17" t="s">
        <v>150</v>
      </c>
      <c r="BE142" s="150">
        <f>IF(N142="základní",J142,0)</f>
        <v>0</v>
      </c>
      <c r="BF142" s="150">
        <f>IF(N142="snížená",J142,0)</f>
        <v>0</v>
      </c>
      <c r="BG142" s="150">
        <f>IF(N142="zákl. přenesená",J142,0)</f>
        <v>0</v>
      </c>
      <c r="BH142" s="150">
        <f>IF(N142="sníž. přenesená",J142,0)</f>
        <v>0</v>
      </c>
      <c r="BI142" s="150">
        <f>IF(N142="nulová",J142,0)</f>
        <v>0</v>
      </c>
      <c r="BJ142" s="17" t="s">
        <v>80</v>
      </c>
      <c r="BK142" s="150">
        <f>ROUND(I142*H142,2)</f>
        <v>0</v>
      </c>
      <c r="BL142" s="17" t="s">
        <v>156</v>
      </c>
      <c r="BM142" s="149" t="s">
        <v>156</v>
      </c>
    </row>
    <row r="143" spans="2:65" s="13" customFormat="1">
      <c r="B143" s="158"/>
      <c r="D143" s="152" t="s">
        <v>157</v>
      </c>
      <c r="E143" s="159" t="s">
        <v>1</v>
      </c>
      <c r="F143" s="160" t="s">
        <v>166</v>
      </c>
      <c r="H143" s="161">
        <v>3.343</v>
      </c>
      <c r="I143" s="162"/>
      <c r="L143" s="158"/>
      <c r="M143" s="163"/>
      <c r="T143" s="164"/>
      <c r="AT143" s="159" t="s">
        <v>157</v>
      </c>
      <c r="AU143" s="159" t="s">
        <v>82</v>
      </c>
      <c r="AV143" s="13" t="s">
        <v>82</v>
      </c>
      <c r="AW143" s="13" t="s">
        <v>30</v>
      </c>
      <c r="AX143" s="13" t="s">
        <v>73</v>
      </c>
      <c r="AY143" s="159" t="s">
        <v>150</v>
      </c>
    </row>
    <row r="144" spans="2:65" s="13" customFormat="1">
      <c r="B144" s="158"/>
      <c r="D144" s="152" t="s">
        <v>157</v>
      </c>
      <c r="E144" s="159" t="s">
        <v>1</v>
      </c>
      <c r="F144" s="160" t="s">
        <v>167</v>
      </c>
      <c r="H144" s="161">
        <v>1.33</v>
      </c>
      <c r="I144" s="162"/>
      <c r="L144" s="158"/>
      <c r="M144" s="163"/>
      <c r="T144" s="164"/>
      <c r="AT144" s="159" t="s">
        <v>157</v>
      </c>
      <c r="AU144" s="159" t="s">
        <v>82</v>
      </c>
      <c r="AV144" s="13" t="s">
        <v>82</v>
      </c>
      <c r="AW144" s="13" t="s">
        <v>30</v>
      </c>
      <c r="AX144" s="13" t="s">
        <v>73</v>
      </c>
      <c r="AY144" s="159" t="s">
        <v>150</v>
      </c>
    </row>
    <row r="145" spans="2:65" s="14" customFormat="1">
      <c r="B145" s="165"/>
      <c r="D145" s="152" t="s">
        <v>157</v>
      </c>
      <c r="E145" s="166" t="s">
        <v>1</v>
      </c>
      <c r="F145" s="167" t="s">
        <v>162</v>
      </c>
      <c r="H145" s="168">
        <v>4.673</v>
      </c>
      <c r="I145" s="169"/>
      <c r="L145" s="165"/>
      <c r="M145" s="170"/>
      <c r="T145" s="171"/>
      <c r="AT145" s="166" t="s">
        <v>157</v>
      </c>
      <c r="AU145" s="166" t="s">
        <v>82</v>
      </c>
      <c r="AV145" s="14" t="s">
        <v>156</v>
      </c>
      <c r="AW145" s="14" t="s">
        <v>30</v>
      </c>
      <c r="AX145" s="14" t="s">
        <v>80</v>
      </c>
      <c r="AY145" s="166" t="s">
        <v>150</v>
      </c>
    </row>
    <row r="146" spans="2:65" s="1" customFormat="1" ht="16.5" customHeight="1">
      <c r="B146" s="32"/>
      <c r="C146" s="137" t="s">
        <v>168</v>
      </c>
      <c r="D146" s="137" t="s">
        <v>152</v>
      </c>
      <c r="E146" s="138" t="s">
        <v>169</v>
      </c>
      <c r="F146" s="139" t="s">
        <v>170</v>
      </c>
      <c r="G146" s="140" t="s">
        <v>165</v>
      </c>
      <c r="H146" s="141">
        <v>4.673</v>
      </c>
      <c r="I146" s="142"/>
      <c r="J146" s="143">
        <f>ROUND(I146*H146,2)</f>
        <v>0</v>
      </c>
      <c r="K146" s="144"/>
      <c r="L146" s="32"/>
      <c r="M146" s="145" t="s">
        <v>1</v>
      </c>
      <c r="N146" s="146" t="s">
        <v>38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49" t="s">
        <v>156</v>
      </c>
      <c r="AT146" s="149" t="s">
        <v>152</v>
      </c>
      <c r="AU146" s="149" t="s">
        <v>82</v>
      </c>
      <c r="AY146" s="17" t="s">
        <v>150</v>
      </c>
      <c r="BE146" s="150">
        <f>IF(N146="základní",J146,0)</f>
        <v>0</v>
      </c>
      <c r="BF146" s="150">
        <f>IF(N146="snížená",J146,0)</f>
        <v>0</v>
      </c>
      <c r="BG146" s="150">
        <f>IF(N146="zákl. přenesená",J146,0)</f>
        <v>0</v>
      </c>
      <c r="BH146" s="150">
        <f>IF(N146="sníž. přenesená",J146,0)</f>
        <v>0</v>
      </c>
      <c r="BI146" s="150">
        <f>IF(N146="nulová",J146,0)</f>
        <v>0</v>
      </c>
      <c r="BJ146" s="17" t="s">
        <v>80</v>
      </c>
      <c r="BK146" s="150">
        <f>ROUND(I146*H146,2)</f>
        <v>0</v>
      </c>
      <c r="BL146" s="17" t="s">
        <v>156</v>
      </c>
      <c r="BM146" s="149" t="s">
        <v>171</v>
      </c>
    </row>
    <row r="147" spans="2:65" s="13" customFormat="1">
      <c r="B147" s="158"/>
      <c r="D147" s="152" t="s">
        <v>157</v>
      </c>
      <c r="E147" s="159" t="s">
        <v>1</v>
      </c>
      <c r="F147" s="160" t="s">
        <v>172</v>
      </c>
      <c r="H147" s="161">
        <v>4.673</v>
      </c>
      <c r="I147" s="162"/>
      <c r="L147" s="158"/>
      <c r="M147" s="163"/>
      <c r="T147" s="164"/>
      <c r="AT147" s="159" t="s">
        <v>157</v>
      </c>
      <c r="AU147" s="159" t="s">
        <v>82</v>
      </c>
      <c r="AV147" s="13" t="s">
        <v>82</v>
      </c>
      <c r="AW147" s="13" t="s">
        <v>30</v>
      </c>
      <c r="AX147" s="13" t="s">
        <v>73</v>
      </c>
      <c r="AY147" s="159" t="s">
        <v>150</v>
      </c>
    </row>
    <row r="148" spans="2:65" s="14" customFormat="1">
      <c r="B148" s="165"/>
      <c r="D148" s="152" t="s">
        <v>157</v>
      </c>
      <c r="E148" s="166" t="s">
        <v>1</v>
      </c>
      <c r="F148" s="167" t="s">
        <v>162</v>
      </c>
      <c r="H148" s="168">
        <v>4.673</v>
      </c>
      <c r="I148" s="169"/>
      <c r="L148" s="165"/>
      <c r="M148" s="170"/>
      <c r="T148" s="171"/>
      <c r="AT148" s="166" t="s">
        <v>157</v>
      </c>
      <c r="AU148" s="166" t="s">
        <v>82</v>
      </c>
      <c r="AV148" s="14" t="s">
        <v>156</v>
      </c>
      <c r="AW148" s="14" t="s">
        <v>30</v>
      </c>
      <c r="AX148" s="14" t="s">
        <v>80</v>
      </c>
      <c r="AY148" s="166" t="s">
        <v>150</v>
      </c>
    </row>
    <row r="149" spans="2:65" s="1" customFormat="1" ht="24.2" customHeight="1">
      <c r="B149" s="32"/>
      <c r="C149" s="137" t="s">
        <v>156</v>
      </c>
      <c r="D149" s="137" t="s">
        <v>152</v>
      </c>
      <c r="E149" s="138" t="s">
        <v>173</v>
      </c>
      <c r="F149" s="139" t="s">
        <v>174</v>
      </c>
      <c r="G149" s="140" t="s">
        <v>175</v>
      </c>
      <c r="H149" s="141">
        <v>0.128</v>
      </c>
      <c r="I149" s="142"/>
      <c r="J149" s="143">
        <f>ROUND(I149*H149,2)</f>
        <v>0</v>
      </c>
      <c r="K149" s="144"/>
      <c r="L149" s="32"/>
      <c r="M149" s="145" t="s">
        <v>1</v>
      </c>
      <c r="N149" s="146" t="s">
        <v>38</v>
      </c>
      <c r="P149" s="147">
        <f>O149*H149</f>
        <v>0</v>
      </c>
      <c r="Q149" s="147">
        <v>1.0606199999999999</v>
      </c>
      <c r="R149" s="147">
        <f>Q149*H149</f>
        <v>0.13575936</v>
      </c>
      <c r="S149" s="147">
        <v>0</v>
      </c>
      <c r="T149" s="148">
        <f>S149*H149</f>
        <v>0</v>
      </c>
      <c r="AR149" s="149" t="s">
        <v>156</v>
      </c>
      <c r="AT149" s="149" t="s">
        <v>152</v>
      </c>
      <c r="AU149" s="149" t="s">
        <v>82</v>
      </c>
      <c r="AY149" s="17" t="s">
        <v>150</v>
      </c>
      <c r="BE149" s="150">
        <f>IF(N149="základní",J149,0)</f>
        <v>0</v>
      </c>
      <c r="BF149" s="150">
        <f>IF(N149="snížená",J149,0)</f>
        <v>0</v>
      </c>
      <c r="BG149" s="150">
        <f>IF(N149="zákl. přenesená",J149,0)</f>
        <v>0</v>
      </c>
      <c r="BH149" s="150">
        <f>IF(N149="sníž. přenesená",J149,0)</f>
        <v>0</v>
      </c>
      <c r="BI149" s="150">
        <f>IF(N149="nulová",J149,0)</f>
        <v>0</v>
      </c>
      <c r="BJ149" s="17" t="s">
        <v>80</v>
      </c>
      <c r="BK149" s="150">
        <f>ROUND(I149*H149,2)</f>
        <v>0</v>
      </c>
      <c r="BL149" s="17" t="s">
        <v>156</v>
      </c>
      <c r="BM149" s="149" t="s">
        <v>176</v>
      </c>
    </row>
    <row r="150" spans="2:65" s="12" customFormat="1">
      <c r="B150" s="151"/>
      <c r="D150" s="152" t="s">
        <v>157</v>
      </c>
      <c r="E150" s="153" t="s">
        <v>1</v>
      </c>
      <c r="F150" s="154" t="s">
        <v>177</v>
      </c>
      <c r="H150" s="153" t="s">
        <v>1</v>
      </c>
      <c r="I150" s="155"/>
      <c r="L150" s="151"/>
      <c r="M150" s="156"/>
      <c r="T150" s="157"/>
      <c r="AT150" s="153" t="s">
        <v>157</v>
      </c>
      <c r="AU150" s="153" t="s">
        <v>82</v>
      </c>
      <c r="AV150" s="12" t="s">
        <v>80</v>
      </c>
      <c r="AW150" s="12" t="s">
        <v>30</v>
      </c>
      <c r="AX150" s="12" t="s">
        <v>73</v>
      </c>
      <c r="AY150" s="153" t="s">
        <v>150</v>
      </c>
    </row>
    <row r="151" spans="2:65" s="12" customFormat="1">
      <c r="B151" s="151"/>
      <c r="D151" s="152" t="s">
        <v>157</v>
      </c>
      <c r="E151" s="153" t="s">
        <v>1</v>
      </c>
      <c r="F151" s="154" t="s">
        <v>178</v>
      </c>
      <c r="H151" s="153" t="s">
        <v>1</v>
      </c>
      <c r="I151" s="155"/>
      <c r="L151" s="151"/>
      <c r="M151" s="156"/>
      <c r="T151" s="157"/>
      <c r="AT151" s="153" t="s">
        <v>157</v>
      </c>
      <c r="AU151" s="153" t="s">
        <v>82</v>
      </c>
      <c r="AV151" s="12" t="s">
        <v>80</v>
      </c>
      <c r="AW151" s="12" t="s">
        <v>30</v>
      </c>
      <c r="AX151" s="12" t="s">
        <v>73</v>
      </c>
      <c r="AY151" s="153" t="s">
        <v>150</v>
      </c>
    </row>
    <row r="152" spans="2:65" s="13" customFormat="1">
      <c r="B152" s="158"/>
      <c r="D152" s="152" t="s">
        <v>157</v>
      </c>
      <c r="E152" s="159" t="s">
        <v>1</v>
      </c>
      <c r="F152" s="160" t="s">
        <v>179</v>
      </c>
      <c r="H152" s="161">
        <v>7.0000000000000001E-3</v>
      </c>
      <c r="I152" s="162"/>
      <c r="L152" s="158"/>
      <c r="M152" s="163"/>
      <c r="T152" s="164"/>
      <c r="AT152" s="159" t="s">
        <v>157</v>
      </c>
      <c r="AU152" s="159" t="s">
        <v>82</v>
      </c>
      <c r="AV152" s="13" t="s">
        <v>82</v>
      </c>
      <c r="AW152" s="13" t="s">
        <v>30</v>
      </c>
      <c r="AX152" s="13" t="s">
        <v>73</v>
      </c>
      <c r="AY152" s="159" t="s">
        <v>150</v>
      </c>
    </row>
    <row r="153" spans="2:65" s="12" customFormat="1">
      <c r="B153" s="151"/>
      <c r="D153" s="152" t="s">
        <v>157</v>
      </c>
      <c r="E153" s="153" t="s">
        <v>1</v>
      </c>
      <c r="F153" s="154" t="s">
        <v>180</v>
      </c>
      <c r="H153" s="153" t="s">
        <v>1</v>
      </c>
      <c r="I153" s="155"/>
      <c r="L153" s="151"/>
      <c r="M153" s="156"/>
      <c r="T153" s="157"/>
      <c r="AT153" s="153" t="s">
        <v>157</v>
      </c>
      <c r="AU153" s="153" t="s">
        <v>82</v>
      </c>
      <c r="AV153" s="12" t="s">
        <v>80</v>
      </c>
      <c r="AW153" s="12" t="s">
        <v>30</v>
      </c>
      <c r="AX153" s="12" t="s">
        <v>73</v>
      </c>
      <c r="AY153" s="153" t="s">
        <v>150</v>
      </c>
    </row>
    <row r="154" spans="2:65" s="13" customFormat="1">
      <c r="B154" s="158"/>
      <c r="D154" s="152" t="s">
        <v>157</v>
      </c>
      <c r="E154" s="159" t="s">
        <v>1</v>
      </c>
      <c r="F154" s="160" t="s">
        <v>181</v>
      </c>
      <c r="H154" s="161">
        <v>7.0000000000000001E-3</v>
      </c>
      <c r="I154" s="162"/>
      <c r="L154" s="158"/>
      <c r="M154" s="163"/>
      <c r="T154" s="164"/>
      <c r="AT154" s="159" t="s">
        <v>157</v>
      </c>
      <c r="AU154" s="159" t="s">
        <v>82</v>
      </c>
      <c r="AV154" s="13" t="s">
        <v>82</v>
      </c>
      <c r="AW154" s="13" t="s">
        <v>30</v>
      </c>
      <c r="AX154" s="13" t="s">
        <v>73</v>
      </c>
      <c r="AY154" s="159" t="s">
        <v>150</v>
      </c>
    </row>
    <row r="155" spans="2:65" s="12" customFormat="1">
      <c r="B155" s="151"/>
      <c r="D155" s="152" t="s">
        <v>157</v>
      </c>
      <c r="E155" s="153" t="s">
        <v>1</v>
      </c>
      <c r="F155" s="154" t="s">
        <v>182</v>
      </c>
      <c r="H155" s="153" t="s">
        <v>1</v>
      </c>
      <c r="I155" s="155"/>
      <c r="L155" s="151"/>
      <c r="M155" s="156"/>
      <c r="T155" s="157"/>
      <c r="AT155" s="153" t="s">
        <v>157</v>
      </c>
      <c r="AU155" s="153" t="s">
        <v>82</v>
      </c>
      <c r="AV155" s="12" t="s">
        <v>80</v>
      </c>
      <c r="AW155" s="12" t="s">
        <v>30</v>
      </c>
      <c r="AX155" s="12" t="s">
        <v>73</v>
      </c>
      <c r="AY155" s="153" t="s">
        <v>150</v>
      </c>
    </row>
    <row r="156" spans="2:65" s="12" customFormat="1">
      <c r="B156" s="151"/>
      <c r="D156" s="152" t="s">
        <v>157</v>
      </c>
      <c r="E156" s="153" t="s">
        <v>1</v>
      </c>
      <c r="F156" s="154" t="s">
        <v>183</v>
      </c>
      <c r="H156" s="153" t="s">
        <v>1</v>
      </c>
      <c r="I156" s="155"/>
      <c r="L156" s="151"/>
      <c r="M156" s="156"/>
      <c r="T156" s="157"/>
      <c r="AT156" s="153" t="s">
        <v>157</v>
      </c>
      <c r="AU156" s="153" t="s">
        <v>82</v>
      </c>
      <c r="AV156" s="12" t="s">
        <v>80</v>
      </c>
      <c r="AW156" s="12" t="s">
        <v>30</v>
      </c>
      <c r="AX156" s="12" t="s">
        <v>73</v>
      </c>
      <c r="AY156" s="153" t="s">
        <v>150</v>
      </c>
    </row>
    <row r="157" spans="2:65" s="13" customFormat="1">
      <c r="B157" s="158"/>
      <c r="D157" s="152" t="s">
        <v>157</v>
      </c>
      <c r="E157" s="159" t="s">
        <v>1</v>
      </c>
      <c r="F157" s="160" t="s">
        <v>184</v>
      </c>
      <c r="H157" s="161">
        <v>2.8000000000000001E-2</v>
      </c>
      <c r="I157" s="162"/>
      <c r="L157" s="158"/>
      <c r="M157" s="163"/>
      <c r="T157" s="164"/>
      <c r="AT157" s="159" t="s">
        <v>157</v>
      </c>
      <c r="AU157" s="159" t="s">
        <v>82</v>
      </c>
      <c r="AV157" s="13" t="s">
        <v>82</v>
      </c>
      <c r="AW157" s="13" t="s">
        <v>30</v>
      </c>
      <c r="AX157" s="13" t="s">
        <v>73</v>
      </c>
      <c r="AY157" s="159" t="s">
        <v>150</v>
      </c>
    </row>
    <row r="158" spans="2:65" s="12" customFormat="1">
      <c r="B158" s="151"/>
      <c r="D158" s="152" t="s">
        <v>157</v>
      </c>
      <c r="E158" s="153" t="s">
        <v>1</v>
      </c>
      <c r="F158" s="154" t="s">
        <v>185</v>
      </c>
      <c r="H158" s="153" t="s">
        <v>1</v>
      </c>
      <c r="I158" s="155"/>
      <c r="L158" s="151"/>
      <c r="M158" s="156"/>
      <c r="T158" s="157"/>
      <c r="AT158" s="153" t="s">
        <v>157</v>
      </c>
      <c r="AU158" s="153" t="s">
        <v>82</v>
      </c>
      <c r="AV158" s="12" t="s">
        <v>80</v>
      </c>
      <c r="AW158" s="12" t="s">
        <v>30</v>
      </c>
      <c r="AX158" s="12" t="s">
        <v>73</v>
      </c>
      <c r="AY158" s="153" t="s">
        <v>150</v>
      </c>
    </row>
    <row r="159" spans="2:65" s="13" customFormat="1">
      <c r="B159" s="158"/>
      <c r="D159" s="152" t="s">
        <v>157</v>
      </c>
      <c r="E159" s="159" t="s">
        <v>1</v>
      </c>
      <c r="F159" s="160" t="s">
        <v>186</v>
      </c>
      <c r="H159" s="161">
        <v>5.3999999999999999E-2</v>
      </c>
      <c r="I159" s="162"/>
      <c r="L159" s="158"/>
      <c r="M159" s="163"/>
      <c r="T159" s="164"/>
      <c r="AT159" s="159" t="s">
        <v>157</v>
      </c>
      <c r="AU159" s="159" t="s">
        <v>82</v>
      </c>
      <c r="AV159" s="13" t="s">
        <v>82</v>
      </c>
      <c r="AW159" s="13" t="s">
        <v>30</v>
      </c>
      <c r="AX159" s="13" t="s">
        <v>73</v>
      </c>
      <c r="AY159" s="159" t="s">
        <v>150</v>
      </c>
    </row>
    <row r="160" spans="2:65" s="12" customFormat="1">
      <c r="B160" s="151"/>
      <c r="D160" s="152" t="s">
        <v>157</v>
      </c>
      <c r="E160" s="153" t="s">
        <v>1</v>
      </c>
      <c r="F160" s="154" t="s">
        <v>187</v>
      </c>
      <c r="H160" s="153" t="s">
        <v>1</v>
      </c>
      <c r="I160" s="155"/>
      <c r="L160" s="151"/>
      <c r="M160" s="156"/>
      <c r="T160" s="157"/>
      <c r="AT160" s="153" t="s">
        <v>157</v>
      </c>
      <c r="AU160" s="153" t="s">
        <v>82</v>
      </c>
      <c r="AV160" s="12" t="s">
        <v>80</v>
      </c>
      <c r="AW160" s="12" t="s">
        <v>30</v>
      </c>
      <c r="AX160" s="12" t="s">
        <v>73</v>
      </c>
      <c r="AY160" s="153" t="s">
        <v>150</v>
      </c>
    </row>
    <row r="161" spans="2:65" s="13" customFormat="1">
      <c r="B161" s="158"/>
      <c r="D161" s="152" t="s">
        <v>157</v>
      </c>
      <c r="E161" s="159" t="s">
        <v>1</v>
      </c>
      <c r="F161" s="160" t="s">
        <v>188</v>
      </c>
      <c r="H161" s="161">
        <v>2.8000000000000001E-2</v>
      </c>
      <c r="I161" s="162"/>
      <c r="L161" s="158"/>
      <c r="M161" s="163"/>
      <c r="T161" s="164"/>
      <c r="AT161" s="159" t="s">
        <v>157</v>
      </c>
      <c r="AU161" s="159" t="s">
        <v>82</v>
      </c>
      <c r="AV161" s="13" t="s">
        <v>82</v>
      </c>
      <c r="AW161" s="13" t="s">
        <v>30</v>
      </c>
      <c r="AX161" s="13" t="s">
        <v>73</v>
      </c>
      <c r="AY161" s="159" t="s">
        <v>150</v>
      </c>
    </row>
    <row r="162" spans="2:65" s="14" customFormat="1">
      <c r="B162" s="165"/>
      <c r="D162" s="152" t="s">
        <v>157</v>
      </c>
      <c r="E162" s="166" t="s">
        <v>1</v>
      </c>
      <c r="F162" s="167" t="s">
        <v>162</v>
      </c>
      <c r="H162" s="168">
        <v>0.124</v>
      </c>
      <c r="I162" s="169"/>
      <c r="L162" s="165"/>
      <c r="M162" s="170"/>
      <c r="T162" s="171"/>
      <c r="AT162" s="166" t="s">
        <v>157</v>
      </c>
      <c r="AU162" s="166" t="s">
        <v>82</v>
      </c>
      <c r="AV162" s="14" t="s">
        <v>156</v>
      </c>
      <c r="AW162" s="14" t="s">
        <v>30</v>
      </c>
      <c r="AX162" s="14" t="s">
        <v>73</v>
      </c>
      <c r="AY162" s="166" t="s">
        <v>150</v>
      </c>
    </row>
    <row r="163" spans="2:65" s="13" customFormat="1">
      <c r="B163" s="158"/>
      <c r="D163" s="152" t="s">
        <v>157</v>
      </c>
      <c r="E163" s="159" t="s">
        <v>1</v>
      </c>
      <c r="F163" s="160" t="s">
        <v>189</v>
      </c>
      <c r="H163" s="161">
        <v>0.128</v>
      </c>
      <c r="I163" s="162"/>
      <c r="L163" s="158"/>
      <c r="M163" s="163"/>
      <c r="T163" s="164"/>
      <c r="AT163" s="159" t="s">
        <v>157</v>
      </c>
      <c r="AU163" s="159" t="s">
        <v>82</v>
      </c>
      <c r="AV163" s="13" t="s">
        <v>82</v>
      </c>
      <c r="AW163" s="13" t="s">
        <v>30</v>
      </c>
      <c r="AX163" s="13" t="s">
        <v>73</v>
      </c>
      <c r="AY163" s="159" t="s">
        <v>150</v>
      </c>
    </row>
    <row r="164" spans="2:65" s="14" customFormat="1">
      <c r="B164" s="165"/>
      <c r="D164" s="152" t="s">
        <v>157</v>
      </c>
      <c r="E164" s="166" t="s">
        <v>1</v>
      </c>
      <c r="F164" s="167" t="s">
        <v>162</v>
      </c>
      <c r="H164" s="168">
        <v>0.128</v>
      </c>
      <c r="I164" s="169"/>
      <c r="L164" s="165"/>
      <c r="M164" s="170"/>
      <c r="T164" s="171"/>
      <c r="AT164" s="166" t="s">
        <v>157</v>
      </c>
      <c r="AU164" s="166" t="s">
        <v>82</v>
      </c>
      <c r="AV164" s="14" t="s">
        <v>156</v>
      </c>
      <c r="AW164" s="14" t="s">
        <v>30</v>
      </c>
      <c r="AX164" s="14" t="s">
        <v>80</v>
      </c>
      <c r="AY164" s="166" t="s">
        <v>150</v>
      </c>
    </row>
    <row r="165" spans="2:65" s="1" customFormat="1" ht="24.2" customHeight="1">
      <c r="B165" s="32"/>
      <c r="C165" s="137" t="s">
        <v>190</v>
      </c>
      <c r="D165" s="137" t="s">
        <v>152</v>
      </c>
      <c r="E165" s="138" t="s">
        <v>191</v>
      </c>
      <c r="F165" s="139" t="s">
        <v>192</v>
      </c>
      <c r="G165" s="140" t="s">
        <v>175</v>
      </c>
      <c r="H165" s="141">
        <v>8.1000000000000003E-2</v>
      </c>
      <c r="I165" s="142"/>
      <c r="J165" s="143">
        <f>ROUND(I165*H165,2)</f>
        <v>0</v>
      </c>
      <c r="K165" s="144"/>
      <c r="L165" s="32"/>
      <c r="M165" s="145" t="s">
        <v>1</v>
      </c>
      <c r="N165" s="146" t="s">
        <v>38</v>
      </c>
      <c r="P165" s="147">
        <f>O165*H165</f>
        <v>0</v>
      </c>
      <c r="Q165" s="147">
        <v>1.06277</v>
      </c>
      <c r="R165" s="147">
        <f>Q165*H165</f>
        <v>8.6084370000000007E-2</v>
      </c>
      <c r="S165" s="147">
        <v>0</v>
      </c>
      <c r="T165" s="148">
        <f>S165*H165</f>
        <v>0</v>
      </c>
      <c r="AR165" s="149" t="s">
        <v>156</v>
      </c>
      <c r="AT165" s="149" t="s">
        <v>152</v>
      </c>
      <c r="AU165" s="149" t="s">
        <v>82</v>
      </c>
      <c r="AY165" s="17" t="s">
        <v>150</v>
      </c>
      <c r="BE165" s="150">
        <f>IF(N165="základní",J165,0)</f>
        <v>0</v>
      </c>
      <c r="BF165" s="150">
        <f>IF(N165="snížená",J165,0)</f>
        <v>0</v>
      </c>
      <c r="BG165" s="150">
        <f>IF(N165="zákl. přenesená",J165,0)</f>
        <v>0</v>
      </c>
      <c r="BH165" s="150">
        <f>IF(N165="sníž. přenesená",J165,0)</f>
        <v>0</v>
      </c>
      <c r="BI165" s="150">
        <f>IF(N165="nulová",J165,0)</f>
        <v>0</v>
      </c>
      <c r="BJ165" s="17" t="s">
        <v>80</v>
      </c>
      <c r="BK165" s="150">
        <f>ROUND(I165*H165,2)</f>
        <v>0</v>
      </c>
      <c r="BL165" s="17" t="s">
        <v>156</v>
      </c>
      <c r="BM165" s="149" t="s">
        <v>193</v>
      </c>
    </row>
    <row r="166" spans="2:65" s="12" customFormat="1">
      <c r="B166" s="151"/>
      <c r="D166" s="152" t="s">
        <v>157</v>
      </c>
      <c r="E166" s="153" t="s">
        <v>1</v>
      </c>
      <c r="F166" s="154" t="s">
        <v>177</v>
      </c>
      <c r="H166" s="153" t="s">
        <v>1</v>
      </c>
      <c r="I166" s="155"/>
      <c r="L166" s="151"/>
      <c r="M166" s="156"/>
      <c r="T166" s="157"/>
      <c r="AT166" s="153" t="s">
        <v>157</v>
      </c>
      <c r="AU166" s="153" t="s">
        <v>82</v>
      </c>
      <c r="AV166" s="12" t="s">
        <v>80</v>
      </c>
      <c r="AW166" s="12" t="s">
        <v>30</v>
      </c>
      <c r="AX166" s="12" t="s">
        <v>73</v>
      </c>
      <c r="AY166" s="153" t="s">
        <v>150</v>
      </c>
    </row>
    <row r="167" spans="2:65" s="13" customFormat="1">
      <c r="B167" s="158"/>
      <c r="D167" s="152" t="s">
        <v>157</v>
      </c>
      <c r="E167" s="159" t="s">
        <v>1</v>
      </c>
      <c r="F167" s="160" t="s">
        <v>194</v>
      </c>
      <c r="H167" s="161">
        <v>1.2E-2</v>
      </c>
      <c r="I167" s="162"/>
      <c r="L167" s="158"/>
      <c r="M167" s="163"/>
      <c r="T167" s="164"/>
      <c r="AT167" s="159" t="s">
        <v>157</v>
      </c>
      <c r="AU167" s="159" t="s">
        <v>82</v>
      </c>
      <c r="AV167" s="13" t="s">
        <v>82</v>
      </c>
      <c r="AW167" s="13" t="s">
        <v>30</v>
      </c>
      <c r="AX167" s="13" t="s">
        <v>73</v>
      </c>
      <c r="AY167" s="159" t="s">
        <v>150</v>
      </c>
    </row>
    <row r="168" spans="2:65" s="12" customFormat="1">
      <c r="B168" s="151"/>
      <c r="D168" s="152" t="s">
        <v>157</v>
      </c>
      <c r="E168" s="153" t="s">
        <v>1</v>
      </c>
      <c r="F168" s="154" t="s">
        <v>180</v>
      </c>
      <c r="H168" s="153" t="s">
        <v>1</v>
      </c>
      <c r="I168" s="155"/>
      <c r="L168" s="151"/>
      <c r="M168" s="156"/>
      <c r="T168" s="157"/>
      <c r="AT168" s="153" t="s">
        <v>157</v>
      </c>
      <c r="AU168" s="153" t="s">
        <v>82</v>
      </c>
      <c r="AV168" s="12" t="s">
        <v>80</v>
      </c>
      <c r="AW168" s="12" t="s">
        <v>30</v>
      </c>
      <c r="AX168" s="12" t="s">
        <v>73</v>
      </c>
      <c r="AY168" s="153" t="s">
        <v>150</v>
      </c>
    </row>
    <row r="169" spans="2:65" s="13" customFormat="1">
      <c r="B169" s="158"/>
      <c r="D169" s="152" t="s">
        <v>157</v>
      </c>
      <c r="E169" s="159" t="s">
        <v>1</v>
      </c>
      <c r="F169" s="160" t="s">
        <v>194</v>
      </c>
      <c r="H169" s="161">
        <v>1.2E-2</v>
      </c>
      <c r="I169" s="162"/>
      <c r="L169" s="158"/>
      <c r="M169" s="163"/>
      <c r="T169" s="164"/>
      <c r="AT169" s="159" t="s">
        <v>157</v>
      </c>
      <c r="AU169" s="159" t="s">
        <v>82</v>
      </c>
      <c r="AV169" s="13" t="s">
        <v>82</v>
      </c>
      <c r="AW169" s="13" t="s">
        <v>30</v>
      </c>
      <c r="AX169" s="13" t="s">
        <v>73</v>
      </c>
      <c r="AY169" s="159" t="s">
        <v>150</v>
      </c>
    </row>
    <row r="170" spans="2:65" s="12" customFormat="1">
      <c r="B170" s="151"/>
      <c r="D170" s="152" t="s">
        <v>157</v>
      </c>
      <c r="E170" s="153" t="s">
        <v>1</v>
      </c>
      <c r="F170" s="154" t="s">
        <v>182</v>
      </c>
      <c r="H170" s="153" t="s">
        <v>1</v>
      </c>
      <c r="I170" s="155"/>
      <c r="L170" s="151"/>
      <c r="M170" s="156"/>
      <c r="T170" s="157"/>
      <c r="AT170" s="153" t="s">
        <v>157</v>
      </c>
      <c r="AU170" s="153" t="s">
        <v>82</v>
      </c>
      <c r="AV170" s="12" t="s">
        <v>80</v>
      </c>
      <c r="AW170" s="12" t="s">
        <v>30</v>
      </c>
      <c r="AX170" s="12" t="s">
        <v>73</v>
      </c>
      <c r="AY170" s="153" t="s">
        <v>150</v>
      </c>
    </row>
    <row r="171" spans="2:65" s="13" customFormat="1">
      <c r="B171" s="158"/>
      <c r="D171" s="152" t="s">
        <v>157</v>
      </c>
      <c r="E171" s="159" t="s">
        <v>1</v>
      </c>
      <c r="F171" s="160" t="s">
        <v>195</v>
      </c>
      <c r="H171" s="161">
        <v>5.2999999999999999E-2</v>
      </c>
      <c r="I171" s="162"/>
      <c r="L171" s="158"/>
      <c r="M171" s="163"/>
      <c r="T171" s="164"/>
      <c r="AT171" s="159" t="s">
        <v>157</v>
      </c>
      <c r="AU171" s="159" t="s">
        <v>82</v>
      </c>
      <c r="AV171" s="13" t="s">
        <v>82</v>
      </c>
      <c r="AW171" s="13" t="s">
        <v>30</v>
      </c>
      <c r="AX171" s="13" t="s">
        <v>73</v>
      </c>
      <c r="AY171" s="159" t="s">
        <v>150</v>
      </c>
    </row>
    <row r="172" spans="2:65" s="14" customFormat="1">
      <c r="B172" s="165"/>
      <c r="D172" s="152" t="s">
        <v>157</v>
      </c>
      <c r="E172" s="166" t="s">
        <v>1</v>
      </c>
      <c r="F172" s="167" t="s">
        <v>162</v>
      </c>
      <c r="H172" s="168">
        <v>7.6999999999999999E-2</v>
      </c>
      <c r="I172" s="169"/>
      <c r="L172" s="165"/>
      <c r="M172" s="170"/>
      <c r="T172" s="171"/>
      <c r="AT172" s="166" t="s">
        <v>157</v>
      </c>
      <c r="AU172" s="166" t="s">
        <v>82</v>
      </c>
      <c r="AV172" s="14" t="s">
        <v>156</v>
      </c>
      <c r="AW172" s="14" t="s">
        <v>30</v>
      </c>
      <c r="AX172" s="14" t="s">
        <v>73</v>
      </c>
      <c r="AY172" s="166" t="s">
        <v>150</v>
      </c>
    </row>
    <row r="173" spans="2:65" s="13" customFormat="1">
      <c r="B173" s="158"/>
      <c r="D173" s="152" t="s">
        <v>157</v>
      </c>
      <c r="E173" s="159" t="s">
        <v>1</v>
      </c>
      <c r="F173" s="160" t="s">
        <v>196</v>
      </c>
      <c r="H173" s="161">
        <v>8.1000000000000003E-2</v>
      </c>
      <c r="I173" s="162"/>
      <c r="L173" s="158"/>
      <c r="M173" s="163"/>
      <c r="T173" s="164"/>
      <c r="AT173" s="159" t="s">
        <v>157</v>
      </c>
      <c r="AU173" s="159" t="s">
        <v>82</v>
      </c>
      <c r="AV173" s="13" t="s">
        <v>82</v>
      </c>
      <c r="AW173" s="13" t="s">
        <v>30</v>
      </c>
      <c r="AX173" s="13" t="s">
        <v>73</v>
      </c>
      <c r="AY173" s="159" t="s">
        <v>150</v>
      </c>
    </row>
    <row r="174" spans="2:65" s="14" customFormat="1">
      <c r="B174" s="165"/>
      <c r="D174" s="152" t="s">
        <v>157</v>
      </c>
      <c r="E174" s="166" t="s">
        <v>1</v>
      </c>
      <c r="F174" s="167" t="s">
        <v>162</v>
      </c>
      <c r="H174" s="168">
        <v>8.1000000000000003E-2</v>
      </c>
      <c r="I174" s="169"/>
      <c r="L174" s="165"/>
      <c r="M174" s="170"/>
      <c r="T174" s="171"/>
      <c r="AT174" s="166" t="s">
        <v>157</v>
      </c>
      <c r="AU174" s="166" t="s">
        <v>82</v>
      </c>
      <c r="AV174" s="14" t="s">
        <v>156</v>
      </c>
      <c r="AW174" s="14" t="s">
        <v>30</v>
      </c>
      <c r="AX174" s="14" t="s">
        <v>80</v>
      </c>
      <c r="AY174" s="166" t="s">
        <v>150</v>
      </c>
    </row>
    <row r="175" spans="2:65" s="1" customFormat="1" ht="76.349999999999994" customHeight="1">
      <c r="B175" s="32"/>
      <c r="C175" s="137" t="s">
        <v>171</v>
      </c>
      <c r="D175" s="137" t="s">
        <v>152</v>
      </c>
      <c r="E175" s="138" t="s">
        <v>197</v>
      </c>
      <c r="F175" s="139" t="s">
        <v>198</v>
      </c>
      <c r="G175" s="140" t="s">
        <v>155</v>
      </c>
      <c r="H175" s="141">
        <v>0.93100000000000005</v>
      </c>
      <c r="I175" s="142"/>
      <c r="J175" s="143">
        <f>ROUND(I175*H175,2)</f>
        <v>0</v>
      </c>
      <c r="K175" s="144"/>
      <c r="L175" s="32"/>
      <c r="M175" s="145" t="s">
        <v>1</v>
      </c>
      <c r="N175" s="146" t="s">
        <v>38</v>
      </c>
      <c r="P175" s="147">
        <f>O175*H175</f>
        <v>0</v>
      </c>
      <c r="Q175" s="147">
        <v>2.8420800000000002</v>
      </c>
      <c r="R175" s="147">
        <f>Q175*H175</f>
        <v>2.6459764800000003</v>
      </c>
      <c r="S175" s="147">
        <v>0</v>
      </c>
      <c r="T175" s="148">
        <f>S175*H175</f>
        <v>0</v>
      </c>
      <c r="AR175" s="149" t="s">
        <v>156</v>
      </c>
      <c r="AT175" s="149" t="s">
        <v>152</v>
      </c>
      <c r="AU175" s="149" t="s">
        <v>82</v>
      </c>
      <c r="AY175" s="17" t="s">
        <v>150</v>
      </c>
      <c r="BE175" s="150">
        <f>IF(N175="základní",J175,0)</f>
        <v>0</v>
      </c>
      <c r="BF175" s="150">
        <f>IF(N175="snížená",J175,0)</f>
        <v>0</v>
      </c>
      <c r="BG175" s="150">
        <f>IF(N175="zákl. přenesená",J175,0)</f>
        <v>0</v>
      </c>
      <c r="BH175" s="150">
        <f>IF(N175="sníž. přenesená",J175,0)</f>
        <v>0</v>
      </c>
      <c r="BI175" s="150">
        <f>IF(N175="nulová",J175,0)</f>
        <v>0</v>
      </c>
      <c r="BJ175" s="17" t="s">
        <v>80</v>
      </c>
      <c r="BK175" s="150">
        <f>ROUND(I175*H175,2)</f>
        <v>0</v>
      </c>
      <c r="BL175" s="17" t="s">
        <v>156</v>
      </c>
      <c r="BM175" s="149" t="s">
        <v>8</v>
      </c>
    </row>
    <row r="176" spans="2:65" s="12" customFormat="1">
      <c r="B176" s="151"/>
      <c r="D176" s="152" t="s">
        <v>157</v>
      </c>
      <c r="E176" s="153" t="s">
        <v>1</v>
      </c>
      <c r="F176" s="154" t="s">
        <v>199</v>
      </c>
      <c r="H176" s="153" t="s">
        <v>1</v>
      </c>
      <c r="I176" s="155"/>
      <c r="L176" s="151"/>
      <c r="M176" s="156"/>
      <c r="T176" s="157"/>
      <c r="AT176" s="153" t="s">
        <v>157</v>
      </c>
      <c r="AU176" s="153" t="s">
        <v>82</v>
      </c>
      <c r="AV176" s="12" t="s">
        <v>80</v>
      </c>
      <c r="AW176" s="12" t="s">
        <v>30</v>
      </c>
      <c r="AX176" s="12" t="s">
        <v>73</v>
      </c>
      <c r="AY176" s="153" t="s">
        <v>150</v>
      </c>
    </row>
    <row r="177" spans="2:65" s="13" customFormat="1">
      <c r="B177" s="158"/>
      <c r="D177" s="152" t="s">
        <v>157</v>
      </c>
      <c r="E177" s="159" t="s">
        <v>1</v>
      </c>
      <c r="F177" s="160" t="s">
        <v>200</v>
      </c>
      <c r="H177" s="161">
        <v>0.64600000000000002</v>
      </c>
      <c r="I177" s="162"/>
      <c r="L177" s="158"/>
      <c r="M177" s="163"/>
      <c r="T177" s="164"/>
      <c r="AT177" s="159" t="s">
        <v>157</v>
      </c>
      <c r="AU177" s="159" t="s">
        <v>82</v>
      </c>
      <c r="AV177" s="13" t="s">
        <v>82</v>
      </c>
      <c r="AW177" s="13" t="s">
        <v>30</v>
      </c>
      <c r="AX177" s="13" t="s">
        <v>73</v>
      </c>
      <c r="AY177" s="159" t="s">
        <v>150</v>
      </c>
    </row>
    <row r="178" spans="2:65" s="13" customFormat="1">
      <c r="B178" s="158"/>
      <c r="D178" s="152" t="s">
        <v>157</v>
      </c>
      <c r="E178" s="159" t="s">
        <v>1</v>
      </c>
      <c r="F178" s="160" t="s">
        <v>201</v>
      </c>
      <c r="H178" s="161">
        <v>0.18</v>
      </c>
      <c r="I178" s="162"/>
      <c r="L178" s="158"/>
      <c r="M178" s="163"/>
      <c r="T178" s="164"/>
      <c r="AT178" s="159" t="s">
        <v>157</v>
      </c>
      <c r="AU178" s="159" t="s">
        <v>82</v>
      </c>
      <c r="AV178" s="13" t="s">
        <v>82</v>
      </c>
      <c r="AW178" s="13" t="s">
        <v>30</v>
      </c>
      <c r="AX178" s="13" t="s">
        <v>73</v>
      </c>
      <c r="AY178" s="159" t="s">
        <v>150</v>
      </c>
    </row>
    <row r="179" spans="2:65" s="13" customFormat="1">
      <c r="B179" s="158"/>
      <c r="D179" s="152" t="s">
        <v>157</v>
      </c>
      <c r="E179" s="159" t="s">
        <v>1</v>
      </c>
      <c r="F179" s="160" t="s">
        <v>202</v>
      </c>
      <c r="H179" s="161">
        <v>0.105</v>
      </c>
      <c r="I179" s="162"/>
      <c r="L179" s="158"/>
      <c r="M179" s="163"/>
      <c r="T179" s="164"/>
      <c r="AT179" s="159" t="s">
        <v>157</v>
      </c>
      <c r="AU179" s="159" t="s">
        <v>82</v>
      </c>
      <c r="AV179" s="13" t="s">
        <v>82</v>
      </c>
      <c r="AW179" s="13" t="s">
        <v>30</v>
      </c>
      <c r="AX179" s="13" t="s">
        <v>73</v>
      </c>
      <c r="AY179" s="159" t="s">
        <v>150</v>
      </c>
    </row>
    <row r="180" spans="2:65" s="14" customFormat="1">
      <c r="B180" s="165"/>
      <c r="D180" s="152" t="s">
        <v>157</v>
      </c>
      <c r="E180" s="166" t="s">
        <v>1</v>
      </c>
      <c r="F180" s="167" t="s">
        <v>162</v>
      </c>
      <c r="H180" s="168">
        <v>0.93100000000000005</v>
      </c>
      <c r="I180" s="169"/>
      <c r="L180" s="165"/>
      <c r="M180" s="170"/>
      <c r="T180" s="171"/>
      <c r="AT180" s="166" t="s">
        <v>157</v>
      </c>
      <c r="AU180" s="166" t="s">
        <v>82</v>
      </c>
      <c r="AV180" s="14" t="s">
        <v>156</v>
      </c>
      <c r="AW180" s="14" t="s">
        <v>30</v>
      </c>
      <c r="AX180" s="14" t="s">
        <v>80</v>
      </c>
      <c r="AY180" s="166" t="s">
        <v>150</v>
      </c>
    </row>
    <row r="181" spans="2:65" s="1" customFormat="1" ht="76.349999999999994" customHeight="1">
      <c r="B181" s="32"/>
      <c r="C181" s="137" t="s">
        <v>203</v>
      </c>
      <c r="D181" s="137" t="s">
        <v>152</v>
      </c>
      <c r="E181" s="138" t="s">
        <v>204</v>
      </c>
      <c r="F181" s="139" t="s">
        <v>198</v>
      </c>
      <c r="G181" s="140" t="s">
        <v>155</v>
      </c>
      <c r="H181" s="141">
        <v>2.7570000000000001</v>
      </c>
      <c r="I181" s="142"/>
      <c r="J181" s="143">
        <f>ROUND(I181*H181,2)</f>
        <v>0</v>
      </c>
      <c r="K181" s="144"/>
      <c r="L181" s="32"/>
      <c r="M181" s="145" t="s">
        <v>1</v>
      </c>
      <c r="N181" s="146" t="s">
        <v>38</v>
      </c>
      <c r="P181" s="147">
        <f>O181*H181</f>
        <v>0</v>
      </c>
      <c r="Q181" s="147">
        <v>2.6705100000000002</v>
      </c>
      <c r="R181" s="147">
        <f>Q181*H181</f>
        <v>7.3625960700000004</v>
      </c>
      <c r="S181" s="147">
        <v>0</v>
      </c>
      <c r="T181" s="148">
        <f>S181*H181</f>
        <v>0</v>
      </c>
      <c r="AR181" s="149" t="s">
        <v>156</v>
      </c>
      <c r="AT181" s="149" t="s">
        <v>152</v>
      </c>
      <c r="AU181" s="149" t="s">
        <v>82</v>
      </c>
      <c r="AY181" s="17" t="s">
        <v>150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80</v>
      </c>
      <c r="BK181" s="150">
        <f>ROUND(I181*H181,2)</f>
        <v>0</v>
      </c>
      <c r="BL181" s="17" t="s">
        <v>156</v>
      </c>
      <c r="BM181" s="149" t="s">
        <v>205</v>
      </c>
    </row>
    <row r="182" spans="2:65" s="12" customFormat="1">
      <c r="B182" s="151"/>
      <c r="D182" s="152" t="s">
        <v>157</v>
      </c>
      <c r="E182" s="153" t="s">
        <v>1</v>
      </c>
      <c r="F182" s="154" t="s">
        <v>199</v>
      </c>
      <c r="H182" s="153" t="s">
        <v>1</v>
      </c>
      <c r="I182" s="155"/>
      <c r="L182" s="151"/>
      <c r="M182" s="156"/>
      <c r="T182" s="157"/>
      <c r="AT182" s="153" t="s">
        <v>157</v>
      </c>
      <c r="AU182" s="153" t="s">
        <v>82</v>
      </c>
      <c r="AV182" s="12" t="s">
        <v>80</v>
      </c>
      <c r="AW182" s="12" t="s">
        <v>30</v>
      </c>
      <c r="AX182" s="12" t="s">
        <v>73</v>
      </c>
      <c r="AY182" s="153" t="s">
        <v>150</v>
      </c>
    </row>
    <row r="183" spans="2:65" s="13" customFormat="1">
      <c r="B183" s="158"/>
      <c r="D183" s="152" t="s">
        <v>157</v>
      </c>
      <c r="E183" s="159" t="s">
        <v>1</v>
      </c>
      <c r="F183" s="160" t="s">
        <v>206</v>
      </c>
      <c r="H183" s="161">
        <v>0.74099999999999999</v>
      </c>
      <c r="I183" s="162"/>
      <c r="L183" s="158"/>
      <c r="M183" s="163"/>
      <c r="T183" s="164"/>
      <c r="AT183" s="159" t="s">
        <v>157</v>
      </c>
      <c r="AU183" s="159" t="s">
        <v>82</v>
      </c>
      <c r="AV183" s="13" t="s">
        <v>82</v>
      </c>
      <c r="AW183" s="13" t="s">
        <v>30</v>
      </c>
      <c r="AX183" s="13" t="s">
        <v>73</v>
      </c>
      <c r="AY183" s="159" t="s">
        <v>150</v>
      </c>
    </row>
    <row r="184" spans="2:65" s="13" customFormat="1">
      <c r="B184" s="158"/>
      <c r="D184" s="152" t="s">
        <v>157</v>
      </c>
      <c r="E184" s="159" t="s">
        <v>1</v>
      </c>
      <c r="F184" s="160" t="s">
        <v>207</v>
      </c>
      <c r="H184" s="161">
        <v>1.296</v>
      </c>
      <c r="I184" s="162"/>
      <c r="L184" s="158"/>
      <c r="M184" s="163"/>
      <c r="T184" s="164"/>
      <c r="AT184" s="159" t="s">
        <v>157</v>
      </c>
      <c r="AU184" s="159" t="s">
        <v>82</v>
      </c>
      <c r="AV184" s="13" t="s">
        <v>82</v>
      </c>
      <c r="AW184" s="13" t="s">
        <v>30</v>
      </c>
      <c r="AX184" s="13" t="s">
        <v>73</v>
      </c>
      <c r="AY184" s="159" t="s">
        <v>150</v>
      </c>
    </row>
    <row r="185" spans="2:65" s="13" customFormat="1">
      <c r="B185" s="158"/>
      <c r="D185" s="152" t="s">
        <v>157</v>
      </c>
      <c r="E185" s="159" t="s">
        <v>1</v>
      </c>
      <c r="F185" s="160" t="s">
        <v>208</v>
      </c>
      <c r="H185" s="161">
        <v>0.72</v>
      </c>
      <c r="I185" s="162"/>
      <c r="L185" s="158"/>
      <c r="M185" s="163"/>
      <c r="T185" s="164"/>
      <c r="AT185" s="159" t="s">
        <v>157</v>
      </c>
      <c r="AU185" s="159" t="s">
        <v>82</v>
      </c>
      <c r="AV185" s="13" t="s">
        <v>82</v>
      </c>
      <c r="AW185" s="13" t="s">
        <v>30</v>
      </c>
      <c r="AX185" s="13" t="s">
        <v>73</v>
      </c>
      <c r="AY185" s="159" t="s">
        <v>150</v>
      </c>
    </row>
    <row r="186" spans="2:65" s="14" customFormat="1">
      <c r="B186" s="165"/>
      <c r="D186" s="152" t="s">
        <v>157</v>
      </c>
      <c r="E186" s="166" t="s">
        <v>1</v>
      </c>
      <c r="F186" s="167" t="s">
        <v>162</v>
      </c>
      <c r="H186" s="168">
        <v>2.7570000000000001</v>
      </c>
      <c r="I186" s="169"/>
      <c r="L186" s="165"/>
      <c r="M186" s="170"/>
      <c r="T186" s="171"/>
      <c r="AT186" s="166" t="s">
        <v>157</v>
      </c>
      <c r="AU186" s="166" t="s">
        <v>82</v>
      </c>
      <c r="AV186" s="14" t="s">
        <v>156</v>
      </c>
      <c r="AW186" s="14" t="s">
        <v>30</v>
      </c>
      <c r="AX186" s="14" t="s">
        <v>80</v>
      </c>
      <c r="AY186" s="166" t="s">
        <v>150</v>
      </c>
    </row>
    <row r="187" spans="2:65" s="1" customFormat="1" ht="24.2" customHeight="1">
      <c r="B187" s="32"/>
      <c r="C187" s="137" t="s">
        <v>176</v>
      </c>
      <c r="D187" s="137" t="s">
        <v>152</v>
      </c>
      <c r="E187" s="138" t="s">
        <v>209</v>
      </c>
      <c r="F187" s="139" t="s">
        <v>210</v>
      </c>
      <c r="G187" s="140" t="s">
        <v>211</v>
      </c>
      <c r="H187" s="141">
        <v>2</v>
      </c>
      <c r="I187" s="142"/>
      <c r="J187" s="143">
        <f>ROUND(I187*H187,2)</f>
        <v>0</v>
      </c>
      <c r="K187" s="144"/>
      <c r="L187" s="32"/>
      <c r="M187" s="145" t="s">
        <v>1</v>
      </c>
      <c r="N187" s="146" t="s">
        <v>38</v>
      </c>
      <c r="P187" s="147">
        <f>O187*H187</f>
        <v>0</v>
      </c>
      <c r="Q187" s="147">
        <v>0</v>
      </c>
      <c r="R187" s="147">
        <f>Q187*H187</f>
        <v>0</v>
      </c>
      <c r="S187" s="147">
        <v>0</v>
      </c>
      <c r="T187" s="148">
        <f>S187*H187</f>
        <v>0</v>
      </c>
      <c r="AR187" s="149" t="s">
        <v>156</v>
      </c>
      <c r="AT187" s="149" t="s">
        <v>152</v>
      </c>
      <c r="AU187" s="149" t="s">
        <v>82</v>
      </c>
      <c r="AY187" s="17" t="s">
        <v>150</v>
      </c>
      <c r="BE187" s="150">
        <f>IF(N187="základní",J187,0)</f>
        <v>0</v>
      </c>
      <c r="BF187" s="150">
        <f>IF(N187="snížená",J187,0)</f>
        <v>0</v>
      </c>
      <c r="BG187" s="150">
        <f>IF(N187="zákl. přenesená",J187,0)</f>
        <v>0</v>
      </c>
      <c r="BH187" s="150">
        <f>IF(N187="sníž. přenesená",J187,0)</f>
        <v>0</v>
      </c>
      <c r="BI187" s="150">
        <f>IF(N187="nulová",J187,0)</f>
        <v>0</v>
      </c>
      <c r="BJ187" s="17" t="s">
        <v>80</v>
      </c>
      <c r="BK187" s="150">
        <f>ROUND(I187*H187,2)</f>
        <v>0</v>
      </c>
      <c r="BL187" s="17" t="s">
        <v>156</v>
      </c>
      <c r="BM187" s="149" t="s">
        <v>212</v>
      </c>
    </row>
    <row r="188" spans="2:65" s="13" customFormat="1">
      <c r="B188" s="158"/>
      <c r="D188" s="152" t="s">
        <v>157</v>
      </c>
      <c r="E188" s="159" t="s">
        <v>1</v>
      </c>
      <c r="F188" s="160" t="s">
        <v>213</v>
      </c>
      <c r="H188" s="161">
        <v>2</v>
      </c>
      <c r="I188" s="162"/>
      <c r="L188" s="158"/>
      <c r="M188" s="163"/>
      <c r="T188" s="164"/>
      <c r="AT188" s="159" t="s">
        <v>157</v>
      </c>
      <c r="AU188" s="159" t="s">
        <v>82</v>
      </c>
      <c r="AV188" s="13" t="s">
        <v>82</v>
      </c>
      <c r="AW188" s="13" t="s">
        <v>30</v>
      </c>
      <c r="AX188" s="13" t="s">
        <v>73</v>
      </c>
      <c r="AY188" s="159" t="s">
        <v>150</v>
      </c>
    </row>
    <row r="189" spans="2:65" s="14" customFormat="1">
      <c r="B189" s="165"/>
      <c r="D189" s="152" t="s">
        <v>157</v>
      </c>
      <c r="E189" s="166" t="s">
        <v>1</v>
      </c>
      <c r="F189" s="167" t="s">
        <v>162</v>
      </c>
      <c r="H189" s="168">
        <v>2</v>
      </c>
      <c r="I189" s="169"/>
      <c r="L189" s="165"/>
      <c r="M189" s="170"/>
      <c r="T189" s="171"/>
      <c r="AT189" s="166" t="s">
        <v>157</v>
      </c>
      <c r="AU189" s="166" t="s">
        <v>82</v>
      </c>
      <c r="AV189" s="14" t="s">
        <v>156</v>
      </c>
      <c r="AW189" s="14" t="s">
        <v>30</v>
      </c>
      <c r="AX189" s="14" t="s">
        <v>80</v>
      </c>
      <c r="AY189" s="166" t="s">
        <v>150</v>
      </c>
    </row>
    <row r="190" spans="2:65" s="1" customFormat="1" ht="24.2" customHeight="1">
      <c r="B190" s="32"/>
      <c r="C190" s="137" t="s">
        <v>214</v>
      </c>
      <c r="D190" s="137" t="s">
        <v>152</v>
      </c>
      <c r="E190" s="138" t="s">
        <v>215</v>
      </c>
      <c r="F190" s="139" t="s">
        <v>216</v>
      </c>
      <c r="G190" s="140" t="s">
        <v>211</v>
      </c>
      <c r="H190" s="141">
        <v>1</v>
      </c>
      <c r="I190" s="142"/>
      <c r="J190" s="143">
        <f>ROUND(I190*H190,2)</f>
        <v>0</v>
      </c>
      <c r="K190" s="144"/>
      <c r="L190" s="32"/>
      <c r="M190" s="145" t="s">
        <v>1</v>
      </c>
      <c r="N190" s="146" t="s">
        <v>38</v>
      </c>
      <c r="P190" s="147">
        <f>O190*H190</f>
        <v>0</v>
      </c>
      <c r="Q190" s="147">
        <v>0</v>
      </c>
      <c r="R190" s="147">
        <f>Q190*H190</f>
        <v>0</v>
      </c>
      <c r="S190" s="147">
        <v>0</v>
      </c>
      <c r="T190" s="148">
        <f>S190*H190</f>
        <v>0</v>
      </c>
      <c r="AR190" s="149" t="s">
        <v>156</v>
      </c>
      <c r="AT190" s="149" t="s">
        <v>152</v>
      </c>
      <c r="AU190" s="149" t="s">
        <v>82</v>
      </c>
      <c r="AY190" s="17" t="s">
        <v>150</v>
      </c>
      <c r="BE190" s="150">
        <f>IF(N190="základní",J190,0)</f>
        <v>0</v>
      </c>
      <c r="BF190" s="150">
        <f>IF(N190="snížená",J190,0)</f>
        <v>0</v>
      </c>
      <c r="BG190" s="150">
        <f>IF(N190="zákl. přenesená",J190,0)</f>
        <v>0</v>
      </c>
      <c r="BH190" s="150">
        <f>IF(N190="sníž. přenesená",J190,0)</f>
        <v>0</v>
      </c>
      <c r="BI190" s="150">
        <f>IF(N190="nulová",J190,0)</f>
        <v>0</v>
      </c>
      <c r="BJ190" s="17" t="s">
        <v>80</v>
      </c>
      <c r="BK190" s="150">
        <f>ROUND(I190*H190,2)</f>
        <v>0</v>
      </c>
      <c r="BL190" s="17" t="s">
        <v>156</v>
      </c>
      <c r="BM190" s="149" t="s">
        <v>217</v>
      </c>
    </row>
    <row r="191" spans="2:65" s="13" customFormat="1">
      <c r="B191" s="158"/>
      <c r="D191" s="152" t="s">
        <v>157</v>
      </c>
      <c r="E191" s="159" t="s">
        <v>1</v>
      </c>
      <c r="F191" s="160" t="s">
        <v>218</v>
      </c>
      <c r="H191" s="161">
        <v>1</v>
      </c>
      <c r="I191" s="162"/>
      <c r="L191" s="158"/>
      <c r="M191" s="163"/>
      <c r="T191" s="164"/>
      <c r="AT191" s="159" t="s">
        <v>157</v>
      </c>
      <c r="AU191" s="159" t="s">
        <v>82</v>
      </c>
      <c r="AV191" s="13" t="s">
        <v>82</v>
      </c>
      <c r="AW191" s="13" t="s">
        <v>30</v>
      </c>
      <c r="AX191" s="13" t="s">
        <v>73</v>
      </c>
      <c r="AY191" s="159" t="s">
        <v>150</v>
      </c>
    </row>
    <row r="192" spans="2:65" s="14" customFormat="1">
      <c r="B192" s="165"/>
      <c r="D192" s="152" t="s">
        <v>157</v>
      </c>
      <c r="E192" s="166" t="s">
        <v>1</v>
      </c>
      <c r="F192" s="167" t="s">
        <v>162</v>
      </c>
      <c r="H192" s="168">
        <v>1</v>
      </c>
      <c r="I192" s="169"/>
      <c r="L192" s="165"/>
      <c r="M192" s="170"/>
      <c r="T192" s="171"/>
      <c r="AT192" s="166" t="s">
        <v>157</v>
      </c>
      <c r="AU192" s="166" t="s">
        <v>82</v>
      </c>
      <c r="AV192" s="14" t="s">
        <v>156</v>
      </c>
      <c r="AW192" s="14" t="s">
        <v>30</v>
      </c>
      <c r="AX192" s="14" t="s">
        <v>80</v>
      </c>
      <c r="AY192" s="166" t="s">
        <v>150</v>
      </c>
    </row>
    <row r="193" spans="2:65" s="1" customFormat="1" ht="24.2" customHeight="1">
      <c r="B193" s="32"/>
      <c r="C193" s="137" t="s">
        <v>193</v>
      </c>
      <c r="D193" s="137" t="s">
        <v>152</v>
      </c>
      <c r="E193" s="138" t="s">
        <v>219</v>
      </c>
      <c r="F193" s="139" t="s">
        <v>220</v>
      </c>
      <c r="G193" s="140" t="s">
        <v>211</v>
      </c>
      <c r="H193" s="141">
        <v>2</v>
      </c>
      <c r="I193" s="142"/>
      <c r="J193" s="143">
        <f>ROUND(I193*H193,2)</f>
        <v>0</v>
      </c>
      <c r="K193" s="144"/>
      <c r="L193" s="32"/>
      <c r="M193" s="145" t="s">
        <v>1</v>
      </c>
      <c r="N193" s="146" t="s">
        <v>38</v>
      </c>
      <c r="P193" s="147">
        <f>O193*H193</f>
        <v>0</v>
      </c>
      <c r="Q193" s="147">
        <v>0</v>
      </c>
      <c r="R193" s="147">
        <f>Q193*H193</f>
        <v>0</v>
      </c>
      <c r="S193" s="147">
        <v>0</v>
      </c>
      <c r="T193" s="148">
        <f>S193*H193</f>
        <v>0</v>
      </c>
      <c r="AR193" s="149" t="s">
        <v>156</v>
      </c>
      <c r="AT193" s="149" t="s">
        <v>152</v>
      </c>
      <c r="AU193" s="149" t="s">
        <v>82</v>
      </c>
      <c r="AY193" s="17" t="s">
        <v>150</v>
      </c>
      <c r="BE193" s="150">
        <f>IF(N193="základní",J193,0)</f>
        <v>0</v>
      </c>
      <c r="BF193" s="150">
        <f>IF(N193="snížená",J193,0)</f>
        <v>0</v>
      </c>
      <c r="BG193" s="150">
        <f>IF(N193="zákl. přenesená",J193,0)</f>
        <v>0</v>
      </c>
      <c r="BH193" s="150">
        <f>IF(N193="sníž. přenesená",J193,0)</f>
        <v>0</v>
      </c>
      <c r="BI193" s="150">
        <f>IF(N193="nulová",J193,0)</f>
        <v>0</v>
      </c>
      <c r="BJ193" s="17" t="s">
        <v>80</v>
      </c>
      <c r="BK193" s="150">
        <f>ROUND(I193*H193,2)</f>
        <v>0</v>
      </c>
      <c r="BL193" s="17" t="s">
        <v>156</v>
      </c>
      <c r="BM193" s="149" t="s">
        <v>221</v>
      </c>
    </row>
    <row r="194" spans="2:65" s="13" customFormat="1">
      <c r="B194" s="158"/>
      <c r="D194" s="152" t="s">
        <v>157</v>
      </c>
      <c r="E194" s="159" t="s">
        <v>1</v>
      </c>
      <c r="F194" s="160" t="s">
        <v>213</v>
      </c>
      <c r="H194" s="161">
        <v>2</v>
      </c>
      <c r="I194" s="162"/>
      <c r="L194" s="158"/>
      <c r="M194" s="163"/>
      <c r="T194" s="164"/>
      <c r="AT194" s="159" t="s">
        <v>157</v>
      </c>
      <c r="AU194" s="159" t="s">
        <v>82</v>
      </c>
      <c r="AV194" s="13" t="s">
        <v>82</v>
      </c>
      <c r="AW194" s="13" t="s">
        <v>30</v>
      </c>
      <c r="AX194" s="13" t="s">
        <v>73</v>
      </c>
      <c r="AY194" s="159" t="s">
        <v>150</v>
      </c>
    </row>
    <row r="195" spans="2:65" s="14" customFormat="1">
      <c r="B195" s="165"/>
      <c r="D195" s="152" t="s">
        <v>157</v>
      </c>
      <c r="E195" s="166" t="s">
        <v>1</v>
      </c>
      <c r="F195" s="167" t="s">
        <v>162</v>
      </c>
      <c r="H195" s="168">
        <v>2</v>
      </c>
      <c r="I195" s="169"/>
      <c r="L195" s="165"/>
      <c r="M195" s="170"/>
      <c r="T195" s="171"/>
      <c r="AT195" s="166" t="s">
        <v>157</v>
      </c>
      <c r="AU195" s="166" t="s">
        <v>82</v>
      </c>
      <c r="AV195" s="14" t="s">
        <v>156</v>
      </c>
      <c r="AW195" s="14" t="s">
        <v>30</v>
      </c>
      <c r="AX195" s="14" t="s">
        <v>80</v>
      </c>
      <c r="AY195" s="166" t="s">
        <v>150</v>
      </c>
    </row>
    <row r="196" spans="2:65" s="1" customFormat="1" ht="24.2" customHeight="1">
      <c r="B196" s="32"/>
      <c r="C196" s="137" t="s">
        <v>222</v>
      </c>
      <c r="D196" s="137" t="s">
        <v>152</v>
      </c>
      <c r="E196" s="138" t="s">
        <v>223</v>
      </c>
      <c r="F196" s="139" t="s">
        <v>224</v>
      </c>
      <c r="G196" s="140" t="s">
        <v>211</v>
      </c>
      <c r="H196" s="141">
        <v>28</v>
      </c>
      <c r="I196" s="142"/>
      <c r="J196" s="143">
        <f>ROUND(I196*H196,2)</f>
        <v>0</v>
      </c>
      <c r="K196" s="144"/>
      <c r="L196" s="32"/>
      <c r="M196" s="145" t="s">
        <v>1</v>
      </c>
      <c r="N196" s="146" t="s">
        <v>38</v>
      </c>
      <c r="P196" s="147">
        <f>O196*H196</f>
        <v>0</v>
      </c>
      <c r="Q196" s="147">
        <v>0</v>
      </c>
      <c r="R196" s="147">
        <f>Q196*H196</f>
        <v>0</v>
      </c>
      <c r="S196" s="147">
        <v>0</v>
      </c>
      <c r="T196" s="148">
        <f>S196*H196</f>
        <v>0</v>
      </c>
      <c r="AR196" s="149" t="s">
        <v>156</v>
      </c>
      <c r="AT196" s="149" t="s">
        <v>152</v>
      </c>
      <c r="AU196" s="149" t="s">
        <v>82</v>
      </c>
      <c r="AY196" s="17" t="s">
        <v>150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7" t="s">
        <v>80</v>
      </c>
      <c r="BK196" s="150">
        <f>ROUND(I196*H196,2)</f>
        <v>0</v>
      </c>
      <c r="BL196" s="17" t="s">
        <v>156</v>
      </c>
      <c r="BM196" s="149" t="s">
        <v>225</v>
      </c>
    </row>
    <row r="197" spans="2:65" s="13" customFormat="1">
      <c r="B197" s="158"/>
      <c r="D197" s="152" t="s">
        <v>157</v>
      </c>
      <c r="E197" s="159" t="s">
        <v>1</v>
      </c>
      <c r="F197" s="160" t="s">
        <v>226</v>
      </c>
      <c r="H197" s="161">
        <v>28</v>
      </c>
      <c r="I197" s="162"/>
      <c r="L197" s="158"/>
      <c r="M197" s="163"/>
      <c r="T197" s="164"/>
      <c r="AT197" s="159" t="s">
        <v>157</v>
      </c>
      <c r="AU197" s="159" t="s">
        <v>82</v>
      </c>
      <c r="AV197" s="13" t="s">
        <v>82</v>
      </c>
      <c r="AW197" s="13" t="s">
        <v>30</v>
      </c>
      <c r="AX197" s="13" t="s">
        <v>73</v>
      </c>
      <c r="AY197" s="159" t="s">
        <v>150</v>
      </c>
    </row>
    <row r="198" spans="2:65" s="14" customFormat="1">
      <c r="B198" s="165"/>
      <c r="D198" s="152" t="s">
        <v>157</v>
      </c>
      <c r="E198" s="166" t="s">
        <v>1</v>
      </c>
      <c r="F198" s="167" t="s">
        <v>162</v>
      </c>
      <c r="H198" s="168">
        <v>28</v>
      </c>
      <c r="I198" s="169"/>
      <c r="L198" s="165"/>
      <c r="M198" s="170"/>
      <c r="T198" s="171"/>
      <c r="AT198" s="166" t="s">
        <v>157</v>
      </c>
      <c r="AU198" s="166" t="s">
        <v>82</v>
      </c>
      <c r="AV198" s="14" t="s">
        <v>156</v>
      </c>
      <c r="AW198" s="14" t="s">
        <v>30</v>
      </c>
      <c r="AX198" s="14" t="s">
        <v>80</v>
      </c>
      <c r="AY198" s="166" t="s">
        <v>150</v>
      </c>
    </row>
    <row r="199" spans="2:65" s="11" customFormat="1" ht="22.9" customHeight="1">
      <c r="B199" s="125"/>
      <c r="D199" s="126" t="s">
        <v>72</v>
      </c>
      <c r="E199" s="135" t="s">
        <v>214</v>
      </c>
      <c r="F199" s="135" t="s">
        <v>227</v>
      </c>
      <c r="I199" s="128"/>
      <c r="J199" s="136">
        <f>BK199</f>
        <v>0</v>
      </c>
      <c r="L199" s="125"/>
      <c r="M199" s="130"/>
      <c r="P199" s="131">
        <f>SUM(P200:P231)</f>
        <v>0</v>
      </c>
      <c r="R199" s="131">
        <f>SUM(R200:R231)</f>
        <v>7.3931999999999998E-2</v>
      </c>
      <c r="T199" s="132">
        <f>SUM(T200:T231)</f>
        <v>7.4969999999999995E-2</v>
      </c>
      <c r="AR199" s="126" t="s">
        <v>80</v>
      </c>
      <c r="AT199" s="133" t="s">
        <v>72</v>
      </c>
      <c r="AU199" s="133" t="s">
        <v>80</v>
      </c>
      <c r="AY199" s="126" t="s">
        <v>150</v>
      </c>
      <c r="BK199" s="134">
        <f>SUM(BK200:BK231)</f>
        <v>0</v>
      </c>
    </row>
    <row r="200" spans="2:65" s="1" customFormat="1" ht="55.5" customHeight="1">
      <c r="B200" s="32"/>
      <c r="C200" s="137" t="s">
        <v>8</v>
      </c>
      <c r="D200" s="137" t="s">
        <v>152</v>
      </c>
      <c r="E200" s="138" t="s">
        <v>228</v>
      </c>
      <c r="F200" s="139" t="s">
        <v>229</v>
      </c>
      <c r="G200" s="140" t="s">
        <v>211</v>
      </c>
      <c r="H200" s="141">
        <v>4</v>
      </c>
      <c r="I200" s="142"/>
      <c r="J200" s="143">
        <f>ROUND(I200*H200,2)</f>
        <v>0</v>
      </c>
      <c r="K200" s="144"/>
      <c r="L200" s="32"/>
      <c r="M200" s="145" t="s">
        <v>1</v>
      </c>
      <c r="N200" s="146" t="s">
        <v>38</v>
      </c>
      <c r="P200" s="147">
        <f>O200*H200</f>
        <v>0</v>
      </c>
      <c r="Q200" s="147">
        <v>1.17E-2</v>
      </c>
      <c r="R200" s="147">
        <f>Q200*H200</f>
        <v>4.6800000000000001E-2</v>
      </c>
      <c r="S200" s="147">
        <v>0</v>
      </c>
      <c r="T200" s="148">
        <f>S200*H200</f>
        <v>0</v>
      </c>
      <c r="AR200" s="149" t="s">
        <v>156</v>
      </c>
      <c r="AT200" s="149" t="s">
        <v>152</v>
      </c>
      <c r="AU200" s="149" t="s">
        <v>82</v>
      </c>
      <c r="AY200" s="17" t="s">
        <v>150</v>
      </c>
      <c r="BE200" s="150">
        <f>IF(N200="základní",J200,0)</f>
        <v>0</v>
      </c>
      <c r="BF200" s="150">
        <f>IF(N200="snížená",J200,0)</f>
        <v>0</v>
      </c>
      <c r="BG200" s="150">
        <f>IF(N200="zákl. přenesená",J200,0)</f>
        <v>0</v>
      </c>
      <c r="BH200" s="150">
        <f>IF(N200="sníž. přenesená",J200,0)</f>
        <v>0</v>
      </c>
      <c r="BI200" s="150">
        <f>IF(N200="nulová",J200,0)</f>
        <v>0</v>
      </c>
      <c r="BJ200" s="17" t="s">
        <v>80</v>
      </c>
      <c r="BK200" s="150">
        <f>ROUND(I200*H200,2)</f>
        <v>0</v>
      </c>
      <c r="BL200" s="17" t="s">
        <v>156</v>
      </c>
      <c r="BM200" s="149" t="s">
        <v>230</v>
      </c>
    </row>
    <row r="201" spans="2:65" s="12" customFormat="1">
      <c r="B201" s="151"/>
      <c r="D201" s="152" t="s">
        <v>157</v>
      </c>
      <c r="E201" s="153" t="s">
        <v>1</v>
      </c>
      <c r="F201" s="154" t="s">
        <v>231</v>
      </c>
      <c r="H201" s="153" t="s">
        <v>1</v>
      </c>
      <c r="I201" s="155"/>
      <c r="L201" s="151"/>
      <c r="M201" s="156"/>
      <c r="T201" s="157"/>
      <c r="AT201" s="153" t="s">
        <v>157</v>
      </c>
      <c r="AU201" s="153" t="s">
        <v>82</v>
      </c>
      <c r="AV201" s="12" t="s">
        <v>80</v>
      </c>
      <c r="AW201" s="12" t="s">
        <v>30</v>
      </c>
      <c r="AX201" s="12" t="s">
        <v>73</v>
      </c>
      <c r="AY201" s="153" t="s">
        <v>150</v>
      </c>
    </row>
    <row r="202" spans="2:65" s="13" customFormat="1">
      <c r="B202" s="158"/>
      <c r="D202" s="152" t="s">
        <v>157</v>
      </c>
      <c r="E202" s="159" t="s">
        <v>1</v>
      </c>
      <c r="F202" s="160" t="s">
        <v>232</v>
      </c>
      <c r="H202" s="161">
        <v>4</v>
      </c>
      <c r="I202" s="162"/>
      <c r="L202" s="158"/>
      <c r="M202" s="163"/>
      <c r="T202" s="164"/>
      <c r="AT202" s="159" t="s">
        <v>157</v>
      </c>
      <c r="AU202" s="159" t="s">
        <v>82</v>
      </c>
      <c r="AV202" s="13" t="s">
        <v>82</v>
      </c>
      <c r="AW202" s="13" t="s">
        <v>30</v>
      </c>
      <c r="AX202" s="13" t="s">
        <v>73</v>
      </c>
      <c r="AY202" s="159" t="s">
        <v>150</v>
      </c>
    </row>
    <row r="203" spans="2:65" s="14" customFormat="1">
      <c r="B203" s="165"/>
      <c r="D203" s="152" t="s">
        <v>157</v>
      </c>
      <c r="E203" s="166" t="s">
        <v>1</v>
      </c>
      <c r="F203" s="167" t="s">
        <v>162</v>
      </c>
      <c r="H203" s="168">
        <v>4</v>
      </c>
      <c r="I203" s="169"/>
      <c r="L203" s="165"/>
      <c r="M203" s="170"/>
      <c r="T203" s="171"/>
      <c r="AT203" s="166" t="s">
        <v>157</v>
      </c>
      <c r="AU203" s="166" t="s">
        <v>82</v>
      </c>
      <c r="AV203" s="14" t="s">
        <v>156</v>
      </c>
      <c r="AW203" s="14" t="s">
        <v>30</v>
      </c>
      <c r="AX203" s="14" t="s">
        <v>80</v>
      </c>
      <c r="AY203" s="166" t="s">
        <v>150</v>
      </c>
    </row>
    <row r="204" spans="2:65" s="1" customFormat="1" ht="24.2" customHeight="1">
      <c r="B204" s="32"/>
      <c r="C204" s="172" t="s">
        <v>233</v>
      </c>
      <c r="D204" s="172" t="s">
        <v>234</v>
      </c>
      <c r="E204" s="173" t="s">
        <v>235</v>
      </c>
      <c r="F204" s="174" t="s">
        <v>236</v>
      </c>
      <c r="G204" s="175" t="s">
        <v>211</v>
      </c>
      <c r="H204" s="176">
        <v>2</v>
      </c>
      <c r="I204" s="177"/>
      <c r="J204" s="178">
        <f>ROUND(I204*H204,2)</f>
        <v>0</v>
      </c>
      <c r="K204" s="179"/>
      <c r="L204" s="180"/>
      <c r="M204" s="181" t="s">
        <v>1</v>
      </c>
      <c r="N204" s="182" t="s">
        <v>38</v>
      </c>
      <c r="P204" s="147">
        <f>O204*H204</f>
        <v>0</v>
      </c>
      <c r="Q204" s="147">
        <v>0</v>
      </c>
      <c r="R204" s="147">
        <f>Q204*H204</f>
        <v>0</v>
      </c>
      <c r="S204" s="147">
        <v>0</v>
      </c>
      <c r="T204" s="148">
        <f>S204*H204</f>
        <v>0</v>
      </c>
      <c r="AR204" s="149" t="s">
        <v>176</v>
      </c>
      <c r="AT204" s="149" t="s">
        <v>234</v>
      </c>
      <c r="AU204" s="149" t="s">
        <v>82</v>
      </c>
      <c r="AY204" s="17" t="s">
        <v>150</v>
      </c>
      <c r="BE204" s="150">
        <f>IF(N204="základní",J204,0)</f>
        <v>0</v>
      </c>
      <c r="BF204" s="150">
        <f>IF(N204="snížená",J204,0)</f>
        <v>0</v>
      </c>
      <c r="BG204" s="150">
        <f>IF(N204="zákl. přenesená",J204,0)</f>
        <v>0</v>
      </c>
      <c r="BH204" s="150">
        <f>IF(N204="sníž. přenesená",J204,0)</f>
        <v>0</v>
      </c>
      <c r="BI204" s="150">
        <f>IF(N204="nulová",J204,0)</f>
        <v>0</v>
      </c>
      <c r="BJ204" s="17" t="s">
        <v>80</v>
      </c>
      <c r="BK204" s="150">
        <f>ROUND(I204*H204,2)</f>
        <v>0</v>
      </c>
      <c r="BL204" s="17" t="s">
        <v>156</v>
      </c>
      <c r="BM204" s="149" t="s">
        <v>237</v>
      </c>
    </row>
    <row r="205" spans="2:65" s="13" customFormat="1">
      <c r="B205" s="158"/>
      <c r="D205" s="152" t="s">
        <v>157</v>
      </c>
      <c r="E205" s="159" t="s">
        <v>1</v>
      </c>
      <c r="F205" s="160" t="s">
        <v>213</v>
      </c>
      <c r="H205" s="161">
        <v>2</v>
      </c>
      <c r="I205" s="162"/>
      <c r="L205" s="158"/>
      <c r="M205" s="163"/>
      <c r="T205" s="164"/>
      <c r="AT205" s="159" t="s">
        <v>157</v>
      </c>
      <c r="AU205" s="159" t="s">
        <v>82</v>
      </c>
      <c r="AV205" s="13" t="s">
        <v>82</v>
      </c>
      <c r="AW205" s="13" t="s">
        <v>30</v>
      </c>
      <c r="AX205" s="13" t="s">
        <v>73</v>
      </c>
      <c r="AY205" s="159" t="s">
        <v>150</v>
      </c>
    </row>
    <row r="206" spans="2:65" s="14" customFormat="1">
      <c r="B206" s="165"/>
      <c r="D206" s="152" t="s">
        <v>157</v>
      </c>
      <c r="E206" s="166" t="s">
        <v>1</v>
      </c>
      <c r="F206" s="167" t="s">
        <v>162</v>
      </c>
      <c r="H206" s="168">
        <v>2</v>
      </c>
      <c r="I206" s="169"/>
      <c r="L206" s="165"/>
      <c r="M206" s="170"/>
      <c r="T206" s="171"/>
      <c r="AT206" s="166" t="s">
        <v>157</v>
      </c>
      <c r="AU206" s="166" t="s">
        <v>82</v>
      </c>
      <c r="AV206" s="14" t="s">
        <v>156</v>
      </c>
      <c r="AW206" s="14" t="s">
        <v>30</v>
      </c>
      <c r="AX206" s="14" t="s">
        <v>80</v>
      </c>
      <c r="AY206" s="166" t="s">
        <v>150</v>
      </c>
    </row>
    <row r="207" spans="2:65" s="1" customFormat="1" ht="24.2" customHeight="1">
      <c r="B207" s="32"/>
      <c r="C207" s="172" t="s">
        <v>205</v>
      </c>
      <c r="D207" s="172" t="s">
        <v>234</v>
      </c>
      <c r="E207" s="173" t="s">
        <v>238</v>
      </c>
      <c r="F207" s="174" t="s">
        <v>239</v>
      </c>
      <c r="G207" s="175" t="s">
        <v>211</v>
      </c>
      <c r="H207" s="176">
        <v>2</v>
      </c>
      <c r="I207" s="177"/>
      <c r="J207" s="178">
        <f>ROUND(I207*H207,2)</f>
        <v>0</v>
      </c>
      <c r="K207" s="179"/>
      <c r="L207" s="180"/>
      <c r="M207" s="181" t="s">
        <v>1</v>
      </c>
      <c r="N207" s="182" t="s">
        <v>38</v>
      </c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49" t="s">
        <v>176</v>
      </c>
      <c r="AT207" s="149" t="s">
        <v>234</v>
      </c>
      <c r="AU207" s="149" t="s">
        <v>82</v>
      </c>
      <c r="AY207" s="17" t="s">
        <v>150</v>
      </c>
      <c r="BE207" s="150">
        <f>IF(N207="základní",J207,0)</f>
        <v>0</v>
      </c>
      <c r="BF207" s="150">
        <f>IF(N207="snížená",J207,0)</f>
        <v>0</v>
      </c>
      <c r="BG207" s="150">
        <f>IF(N207="zákl. přenesená",J207,0)</f>
        <v>0</v>
      </c>
      <c r="BH207" s="150">
        <f>IF(N207="sníž. přenesená",J207,0)</f>
        <v>0</v>
      </c>
      <c r="BI207" s="150">
        <f>IF(N207="nulová",J207,0)</f>
        <v>0</v>
      </c>
      <c r="BJ207" s="17" t="s">
        <v>80</v>
      </c>
      <c r="BK207" s="150">
        <f>ROUND(I207*H207,2)</f>
        <v>0</v>
      </c>
      <c r="BL207" s="17" t="s">
        <v>156</v>
      </c>
      <c r="BM207" s="149" t="s">
        <v>240</v>
      </c>
    </row>
    <row r="208" spans="2:65" s="13" customFormat="1">
      <c r="B208" s="158"/>
      <c r="D208" s="152" t="s">
        <v>157</v>
      </c>
      <c r="E208" s="159" t="s">
        <v>1</v>
      </c>
      <c r="F208" s="160" t="s">
        <v>213</v>
      </c>
      <c r="H208" s="161">
        <v>2</v>
      </c>
      <c r="I208" s="162"/>
      <c r="L208" s="158"/>
      <c r="M208" s="163"/>
      <c r="T208" s="164"/>
      <c r="AT208" s="159" t="s">
        <v>157</v>
      </c>
      <c r="AU208" s="159" t="s">
        <v>82</v>
      </c>
      <c r="AV208" s="13" t="s">
        <v>82</v>
      </c>
      <c r="AW208" s="13" t="s">
        <v>30</v>
      </c>
      <c r="AX208" s="13" t="s">
        <v>73</v>
      </c>
      <c r="AY208" s="159" t="s">
        <v>150</v>
      </c>
    </row>
    <row r="209" spans="2:65" s="14" customFormat="1">
      <c r="B209" s="165"/>
      <c r="D209" s="152" t="s">
        <v>157</v>
      </c>
      <c r="E209" s="166" t="s">
        <v>1</v>
      </c>
      <c r="F209" s="167" t="s">
        <v>162</v>
      </c>
      <c r="H209" s="168">
        <v>2</v>
      </c>
      <c r="I209" s="169"/>
      <c r="L209" s="165"/>
      <c r="M209" s="170"/>
      <c r="T209" s="171"/>
      <c r="AT209" s="166" t="s">
        <v>157</v>
      </c>
      <c r="AU209" s="166" t="s">
        <v>82</v>
      </c>
      <c r="AV209" s="14" t="s">
        <v>156</v>
      </c>
      <c r="AW209" s="14" t="s">
        <v>30</v>
      </c>
      <c r="AX209" s="14" t="s">
        <v>80</v>
      </c>
      <c r="AY209" s="166" t="s">
        <v>150</v>
      </c>
    </row>
    <row r="210" spans="2:65" s="1" customFormat="1" ht="37.9" customHeight="1">
      <c r="B210" s="32"/>
      <c r="C210" s="137" t="s">
        <v>241</v>
      </c>
      <c r="D210" s="137" t="s">
        <v>152</v>
      </c>
      <c r="E210" s="138" t="s">
        <v>242</v>
      </c>
      <c r="F210" s="139" t="s">
        <v>243</v>
      </c>
      <c r="G210" s="140" t="s">
        <v>244</v>
      </c>
      <c r="H210" s="141">
        <v>35.700000000000003</v>
      </c>
      <c r="I210" s="142"/>
      <c r="J210" s="143">
        <f>ROUND(I210*H210,2)</f>
        <v>0</v>
      </c>
      <c r="K210" s="144"/>
      <c r="L210" s="32"/>
      <c r="M210" s="145" t="s">
        <v>1</v>
      </c>
      <c r="N210" s="146" t="s">
        <v>38</v>
      </c>
      <c r="P210" s="147">
        <f>O210*H210</f>
        <v>0</v>
      </c>
      <c r="Q210" s="147">
        <v>7.6000000000000004E-4</v>
      </c>
      <c r="R210" s="147">
        <f>Q210*H210</f>
        <v>2.7132000000000003E-2</v>
      </c>
      <c r="S210" s="147">
        <v>2.0999999999999999E-3</v>
      </c>
      <c r="T210" s="148">
        <f>S210*H210</f>
        <v>7.4969999999999995E-2</v>
      </c>
      <c r="AR210" s="149" t="s">
        <v>156</v>
      </c>
      <c r="AT210" s="149" t="s">
        <v>152</v>
      </c>
      <c r="AU210" s="149" t="s">
        <v>82</v>
      </c>
      <c r="AY210" s="17" t="s">
        <v>150</v>
      </c>
      <c r="BE210" s="150">
        <f>IF(N210="základní",J210,0)</f>
        <v>0</v>
      </c>
      <c r="BF210" s="150">
        <f>IF(N210="snížená",J210,0)</f>
        <v>0</v>
      </c>
      <c r="BG210" s="150">
        <f>IF(N210="zákl. přenesená",J210,0)</f>
        <v>0</v>
      </c>
      <c r="BH210" s="150">
        <f>IF(N210="sníž. přenesená",J210,0)</f>
        <v>0</v>
      </c>
      <c r="BI210" s="150">
        <f>IF(N210="nulová",J210,0)</f>
        <v>0</v>
      </c>
      <c r="BJ210" s="17" t="s">
        <v>80</v>
      </c>
      <c r="BK210" s="150">
        <f>ROUND(I210*H210,2)</f>
        <v>0</v>
      </c>
      <c r="BL210" s="17" t="s">
        <v>156</v>
      </c>
      <c r="BM210" s="149" t="s">
        <v>245</v>
      </c>
    </row>
    <row r="211" spans="2:65" s="12" customFormat="1">
      <c r="B211" s="151"/>
      <c r="D211" s="152" t="s">
        <v>157</v>
      </c>
      <c r="E211" s="153" t="s">
        <v>1</v>
      </c>
      <c r="F211" s="154" t="s">
        <v>246</v>
      </c>
      <c r="H211" s="153" t="s">
        <v>1</v>
      </c>
      <c r="I211" s="155"/>
      <c r="L211" s="151"/>
      <c r="M211" s="156"/>
      <c r="T211" s="157"/>
      <c r="AT211" s="153" t="s">
        <v>157</v>
      </c>
      <c r="AU211" s="153" t="s">
        <v>82</v>
      </c>
      <c r="AV211" s="12" t="s">
        <v>80</v>
      </c>
      <c r="AW211" s="12" t="s">
        <v>30</v>
      </c>
      <c r="AX211" s="12" t="s">
        <v>73</v>
      </c>
      <c r="AY211" s="153" t="s">
        <v>150</v>
      </c>
    </row>
    <row r="212" spans="2:65" s="13" customFormat="1">
      <c r="B212" s="158"/>
      <c r="D212" s="152" t="s">
        <v>157</v>
      </c>
      <c r="E212" s="159" t="s">
        <v>1</v>
      </c>
      <c r="F212" s="160" t="s">
        <v>247</v>
      </c>
      <c r="H212" s="161">
        <v>2.1</v>
      </c>
      <c r="I212" s="162"/>
      <c r="L212" s="158"/>
      <c r="M212" s="163"/>
      <c r="T212" s="164"/>
      <c r="AT212" s="159" t="s">
        <v>157</v>
      </c>
      <c r="AU212" s="159" t="s">
        <v>82</v>
      </c>
      <c r="AV212" s="13" t="s">
        <v>82</v>
      </c>
      <c r="AW212" s="13" t="s">
        <v>30</v>
      </c>
      <c r="AX212" s="13" t="s">
        <v>73</v>
      </c>
      <c r="AY212" s="159" t="s">
        <v>150</v>
      </c>
    </row>
    <row r="213" spans="2:65" s="12" customFormat="1">
      <c r="B213" s="151"/>
      <c r="D213" s="152" t="s">
        <v>157</v>
      </c>
      <c r="E213" s="153" t="s">
        <v>1</v>
      </c>
      <c r="F213" s="154" t="s">
        <v>248</v>
      </c>
      <c r="H213" s="153" t="s">
        <v>1</v>
      </c>
      <c r="I213" s="155"/>
      <c r="L213" s="151"/>
      <c r="M213" s="156"/>
      <c r="T213" s="157"/>
      <c r="AT213" s="153" t="s">
        <v>157</v>
      </c>
      <c r="AU213" s="153" t="s">
        <v>82</v>
      </c>
      <c r="AV213" s="12" t="s">
        <v>80</v>
      </c>
      <c r="AW213" s="12" t="s">
        <v>30</v>
      </c>
      <c r="AX213" s="12" t="s">
        <v>73</v>
      </c>
      <c r="AY213" s="153" t="s">
        <v>150</v>
      </c>
    </row>
    <row r="214" spans="2:65" s="13" customFormat="1">
      <c r="B214" s="158"/>
      <c r="D214" s="152" t="s">
        <v>157</v>
      </c>
      <c r="E214" s="159" t="s">
        <v>1</v>
      </c>
      <c r="F214" s="160" t="s">
        <v>247</v>
      </c>
      <c r="H214" s="161">
        <v>2.1</v>
      </c>
      <c r="I214" s="162"/>
      <c r="L214" s="158"/>
      <c r="M214" s="163"/>
      <c r="T214" s="164"/>
      <c r="AT214" s="159" t="s">
        <v>157</v>
      </c>
      <c r="AU214" s="159" t="s">
        <v>82</v>
      </c>
      <c r="AV214" s="13" t="s">
        <v>82</v>
      </c>
      <c r="AW214" s="13" t="s">
        <v>30</v>
      </c>
      <c r="AX214" s="13" t="s">
        <v>73</v>
      </c>
      <c r="AY214" s="159" t="s">
        <v>150</v>
      </c>
    </row>
    <row r="215" spans="2:65" s="12" customFormat="1">
      <c r="B215" s="151"/>
      <c r="D215" s="152" t="s">
        <v>157</v>
      </c>
      <c r="E215" s="153" t="s">
        <v>1</v>
      </c>
      <c r="F215" s="154" t="s">
        <v>182</v>
      </c>
      <c r="H215" s="153" t="s">
        <v>1</v>
      </c>
      <c r="I215" s="155"/>
      <c r="L215" s="151"/>
      <c r="M215" s="156"/>
      <c r="T215" s="157"/>
      <c r="AT215" s="153" t="s">
        <v>157</v>
      </c>
      <c r="AU215" s="153" t="s">
        <v>82</v>
      </c>
      <c r="AV215" s="12" t="s">
        <v>80</v>
      </c>
      <c r="AW215" s="12" t="s">
        <v>30</v>
      </c>
      <c r="AX215" s="12" t="s">
        <v>73</v>
      </c>
      <c r="AY215" s="153" t="s">
        <v>150</v>
      </c>
    </row>
    <row r="216" spans="2:65" s="13" customFormat="1">
      <c r="B216" s="158"/>
      <c r="D216" s="152" t="s">
        <v>157</v>
      </c>
      <c r="E216" s="159" t="s">
        <v>1</v>
      </c>
      <c r="F216" s="160" t="s">
        <v>249</v>
      </c>
      <c r="H216" s="161">
        <v>31.5</v>
      </c>
      <c r="I216" s="162"/>
      <c r="L216" s="158"/>
      <c r="M216" s="163"/>
      <c r="T216" s="164"/>
      <c r="AT216" s="159" t="s">
        <v>157</v>
      </c>
      <c r="AU216" s="159" t="s">
        <v>82</v>
      </c>
      <c r="AV216" s="13" t="s">
        <v>82</v>
      </c>
      <c r="AW216" s="13" t="s">
        <v>30</v>
      </c>
      <c r="AX216" s="13" t="s">
        <v>73</v>
      </c>
      <c r="AY216" s="159" t="s">
        <v>150</v>
      </c>
    </row>
    <row r="217" spans="2:65" s="14" customFormat="1">
      <c r="B217" s="165"/>
      <c r="D217" s="152" t="s">
        <v>157</v>
      </c>
      <c r="E217" s="166" t="s">
        <v>1</v>
      </c>
      <c r="F217" s="167" t="s">
        <v>162</v>
      </c>
      <c r="H217" s="168">
        <v>35.700000000000003</v>
      </c>
      <c r="I217" s="169"/>
      <c r="L217" s="165"/>
      <c r="M217" s="170"/>
      <c r="T217" s="171"/>
      <c r="AT217" s="166" t="s">
        <v>157</v>
      </c>
      <c r="AU217" s="166" t="s">
        <v>82</v>
      </c>
      <c r="AV217" s="14" t="s">
        <v>156</v>
      </c>
      <c r="AW217" s="14" t="s">
        <v>30</v>
      </c>
      <c r="AX217" s="14" t="s">
        <v>80</v>
      </c>
      <c r="AY217" s="166" t="s">
        <v>150</v>
      </c>
    </row>
    <row r="218" spans="2:65" s="1" customFormat="1" ht="45.75" customHeight="1">
      <c r="B218" s="32"/>
      <c r="C218" s="137" t="s">
        <v>212</v>
      </c>
      <c r="D218" s="137" t="s">
        <v>152</v>
      </c>
      <c r="E218" s="138" t="s">
        <v>250</v>
      </c>
      <c r="F218" s="139" t="s">
        <v>251</v>
      </c>
      <c r="G218" s="140" t="s">
        <v>211</v>
      </c>
      <c r="H218" s="141">
        <v>38</v>
      </c>
      <c r="I218" s="142"/>
      <c r="J218" s="143">
        <f>ROUND(I218*H218,2)</f>
        <v>0</v>
      </c>
      <c r="K218" s="144"/>
      <c r="L218" s="32"/>
      <c r="M218" s="145" t="s">
        <v>1</v>
      </c>
      <c r="N218" s="146" t="s">
        <v>38</v>
      </c>
      <c r="P218" s="147">
        <f>O218*H218</f>
        <v>0</v>
      </c>
      <c r="Q218" s="147">
        <v>0</v>
      </c>
      <c r="R218" s="147">
        <f>Q218*H218</f>
        <v>0</v>
      </c>
      <c r="S218" s="147">
        <v>0</v>
      </c>
      <c r="T218" s="148">
        <f>S218*H218</f>
        <v>0</v>
      </c>
      <c r="AR218" s="149" t="s">
        <v>156</v>
      </c>
      <c r="AT218" s="149" t="s">
        <v>152</v>
      </c>
      <c r="AU218" s="149" t="s">
        <v>82</v>
      </c>
      <c r="AY218" s="17" t="s">
        <v>150</v>
      </c>
      <c r="BE218" s="150">
        <f>IF(N218="základní",J218,0)</f>
        <v>0</v>
      </c>
      <c r="BF218" s="150">
        <f>IF(N218="snížená",J218,0)</f>
        <v>0</v>
      </c>
      <c r="BG218" s="150">
        <f>IF(N218="zákl. přenesená",J218,0)</f>
        <v>0</v>
      </c>
      <c r="BH218" s="150">
        <f>IF(N218="sníž. přenesená",J218,0)</f>
        <v>0</v>
      </c>
      <c r="BI218" s="150">
        <f>IF(N218="nulová",J218,0)</f>
        <v>0</v>
      </c>
      <c r="BJ218" s="17" t="s">
        <v>80</v>
      </c>
      <c r="BK218" s="150">
        <f>ROUND(I218*H218,2)</f>
        <v>0</v>
      </c>
      <c r="BL218" s="17" t="s">
        <v>156</v>
      </c>
      <c r="BM218" s="149" t="s">
        <v>252</v>
      </c>
    </row>
    <row r="219" spans="2:65" s="12" customFormat="1">
      <c r="B219" s="151"/>
      <c r="D219" s="152" t="s">
        <v>157</v>
      </c>
      <c r="E219" s="153" t="s">
        <v>1</v>
      </c>
      <c r="F219" s="154" t="s">
        <v>253</v>
      </c>
      <c r="H219" s="153" t="s">
        <v>1</v>
      </c>
      <c r="I219" s="155"/>
      <c r="L219" s="151"/>
      <c r="M219" s="156"/>
      <c r="T219" s="157"/>
      <c r="AT219" s="153" t="s">
        <v>157</v>
      </c>
      <c r="AU219" s="153" t="s">
        <v>82</v>
      </c>
      <c r="AV219" s="12" t="s">
        <v>80</v>
      </c>
      <c r="AW219" s="12" t="s">
        <v>30</v>
      </c>
      <c r="AX219" s="12" t="s">
        <v>73</v>
      </c>
      <c r="AY219" s="153" t="s">
        <v>150</v>
      </c>
    </row>
    <row r="220" spans="2:65" s="13" customFormat="1">
      <c r="B220" s="158"/>
      <c r="D220" s="152" t="s">
        <v>157</v>
      </c>
      <c r="E220" s="159" t="s">
        <v>1</v>
      </c>
      <c r="F220" s="160" t="s">
        <v>254</v>
      </c>
      <c r="H220" s="161">
        <v>12</v>
      </c>
      <c r="I220" s="162"/>
      <c r="L220" s="158"/>
      <c r="M220" s="163"/>
      <c r="T220" s="164"/>
      <c r="AT220" s="159" t="s">
        <v>157</v>
      </c>
      <c r="AU220" s="159" t="s">
        <v>82</v>
      </c>
      <c r="AV220" s="13" t="s">
        <v>82</v>
      </c>
      <c r="AW220" s="13" t="s">
        <v>30</v>
      </c>
      <c r="AX220" s="13" t="s">
        <v>73</v>
      </c>
      <c r="AY220" s="159" t="s">
        <v>150</v>
      </c>
    </row>
    <row r="221" spans="2:65" s="12" customFormat="1">
      <c r="B221" s="151"/>
      <c r="D221" s="152" t="s">
        <v>157</v>
      </c>
      <c r="E221" s="153" t="s">
        <v>1</v>
      </c>
      <c r="F221" s="154" t="s">
        <v>182</v>
      </c>
      <c r="H221" s="153" t="s">
        <v>1</v>
      </c>
      <c r="I221" s="155"/>
      <c r="L221" s="151"/>
      <c r="M221" s="156"/>
      <c r="T221" s="157"/>
      <c r="AT221" s="153" t="s">
        <v>157</v>
      </c>
      <c r="AU221" s="153" t="s">
        <v>82</v>
      </c>
      <c r="AV221" s="12" t="s">
        <v>80</v>
      </c>
      <c r="AW221" s="12" t="s">
        <v>30</v>
      </c>
      <c r="AX221" s="12" t="s">
        <v>73</v>
      </c>
      <c r="AY221" s="153" t="s">
        <v>150</v>
      </c>
    </row>
    <row r="222" spans="2:65" s="13" customFormat="1">
      <c r="B222" s="158"/>
      <c r="D222" s="152" t="s">
        <v>157</v>
      </c>
      <c r="E222" s="159" t="s">
        <v>1</v>
      </c>
      <c r="F222" s="160" t="s">
        <v>255</v>
      </c>
      <c r="H222" s="161">
        <v>26</v>
      </c>
      <c r="I222" s="162"/>
      <c r="L222" s="158"/>
      <c r="M222" s="163"/>
      <c r="T222" s="164"/>
      <c r="AT222" s="159" t="s">
        <v>157</v>
      </c>
      <c r="AU222" s="159" t="s">
        <v>82</v>
      </c>
      <c r="AV222" s="13" t="s">
        <v>82</v>
      </c>
      <c r="AW222" s="13" t="s">
        <v>30</v>
      </c>
      <c r="AX222" s="13" t="s">
        <v>73</v>
      </c>
      <c r="AY222" s="159" t="s">
        <v>150</v>
      </c>
    </row>
    <row r="223" spans="2:65" s="14" customFormat="1">
      <c r="B223" s="165"/>
      <c r="D223" s="152" t="s">
        <v>157</v>
      </c>
      <c r="E223" s="166" t="s">
        <v>1</v>
      </c>
      <c r="F223" s="167" t="s">
        <v>162</v>
      </c>
      <c r="H223" s="168">
        <v>38</v>
      </c>
      <c r="I223" s="169"/>
      <c r="L223" s="165"/>
      <c r="M223" s="170"/>
      <c r="T223" s="171"/>
      <c r="AT223" s="166" t="s">
        <v>157</v>
      </c>
      <c r="AU223" s="166" t="s">
        <v>82</v>
      </c>
      <c r="AV223" s="14" t="s">
        <v>156</v>
      </c>
      <c r="AW223" s="14" t="s">
        <v>30</v>
      </c>
      <c r="AX223" s="14" t="s">
        <v>80</v>
      </c>
      <c r="AY223" s="166" t="s">
        <v>150</v>
      </c>
    </row>
    <row r="224" spans="2:65" s="1" customFormat="1" ht="54.75" customHeight="1">
      <c r="B224" s="32"/>
      <c r="C224" s="137" t="s">
        <v>256</v>
      </c>
      <c r="D224" s="137" t="s">
        <v>152</v>
      </c>
      <c r="E224" s="138" t="s">
        <v>257</v>
      </c>
      <c r="F224" s="139" t="s">
        <v>258</v>
      </c>
      <c r="G224" s="140" t="s">
        <v>211</v>
      </c>
      <c r="H224" s="141">
        <v>64</v>
      </c>
      <c r="I224" s="142"/>
      <c r="J224" s="143">
        <f>ROUND(I224*H224,2)</f>
        <v>0</v>
      </c>
      <c r="K224" s="144"/>
      <c r="L224" s="32"/>
      <c r="M224" s="145" t="s">
        <v>1</v>
      </c>
      <c r="N224" s="146" t="s">
        <v>38</v>
      </c>
      <c r="P224" s="147">
        <f>O224*H224</f>
        <v>0</v>
      </c>
      <c r="Q224" s="147">
        <v>0</v>
      </c>
      <c r="R224" s="147">
        <f>Q224*H224</f>
        <v>0</v>
      </c>
      <c r="S224" s="147">
        <v>0</v>
      </c>
      <c r="T224" s="148">
        <f>S224*H224</f>
        <v>0</v>
      </c>
      <c r="AR224" s="149" t="s">
        <v>156</v>
      </c>
      <c r="AT224" s="149" t="s">
        <v>152</v>
      </c>
      <c r="AU224" s="149" t="s">
        <v>82</v>
      </c>
      <c r="AY224" s="17" t="s">
        <v>150</v>
      </c>
      <c r="BE224" s="150">
        <f>IF(N224="základní",J224,0)</f>
        <v>0</v>
      </c>
      <c r="BF224" s="150">
        <f>IF(N224="snížená",J224,0)</f>
        <v>0</v>
      </c>
      <c r="BG224" s="150">
        <f>IF(N224="zákl. přenesená",J224,0)</f>
        <v>0</v>
      </c>
      <c r="BH224" s="150">
        <f>IF(N224="sníž. přenesená",J224,0)</f>
        <v>0</v>
      </c>
      <c r="BI224" s="150">
        <f>IF(N224="nulová",J224,0)</f>
        <v>0</v>
      </c>
      <c r="BJ224" s="17" t="s">
        <v>80</v>
      </c>
      <c r="BK224" s="150">
        <f>ROUND(I224*H224,2)</f>
        <v>0</v>
      </c>
      <c r="BL224" s="17" t="s">
        <v>156</v>
      </c>
      <c r="BM224" s="149" t="s">
        <v>259</v>
      </c>
    </row>
    <row r="225" spans="2:65" s="12" customFormat="1">
      <c r="B225" s="151"/>
      <c r="D225" s="152" t="s">
        <v>157</v>
      </c>
      <c r="E225" s="153" t="s">
        <v>1</v>
      </c>
      <c r="F225" s="154" t="s">
        <v>182</v>
      </c>
      <c r="H225" s="153" t="s">
        <v>1</v>
      </c>
      <c r="I225" s="155"/>
      <c r="L225" s="151"/>
      <c r="M225" s="156"/>
      <c r="T225" s="157"/>
      <c r="AT225" s="153" t="s">
        <v>157</v>
      </c>
      <c r="AU225" s="153" t="s">
        <v>82</v>
      </c>
      <c r="AV225" s="12" t="s">
        <v>80</v>
      </c>
      <c r="AW225" s="12" t="s">
        <v>30</v>
      </c>
      <c r="AX225" s="12" t="s">
        <v>73</v>
      </c>
      <c r="AY225" s="153" t="s">
        <v>150</v>
      </c>
    </row>
    <row r="226" spans="2:65" s="13" customFormat="1">
      <c r="B226" s="158"/>
      <c r="D226" s="152" t="s">
        <v>157</v>
      </c>
      <c r="E226" s="159" t="s">
        <v>1</v>
      </c>
      <c r="F226" s="160" t="s">
        <v>260</v>
      </c>
      <c r="H226" s="161">
        <v>64</v>
      </c>
      <c r="I226" s="162"/>
      <c r="L226" s="158"/>
      <c r="M226" s="163"/>
      <c r="T226" s="164"/>
      <c r="AT226" s="159" t="s">
        <v>157</v>
      </c>
      <c r="AU226" s="159" t="s">
        <v>82</v>
      </c>
      <c r="AV226" s="13" t="s">
        <v>82</v>
      </c>
      <c r="AW226" s="13" t="s">
        <v>30</v>
      </c>
      <c r="AX226" s="13" t="s">
        <v>73</v>
      </c>
      <c r="AY226" s="159" t="s">
        <v>150</v>
      </c>
    </row>
    <row r="227" spans="2:65" s="14" customFormat="1">
      <c r="B227" s="165"/>
      <c r="D227" s="152" t="s">
        <v>157</v>
      </c>
      <c r="E227" s="166" t="s">
        <v>1</v>
      </c>
      <c r="F227" s="167" t="s">
        <v>162</v>
      </c>
      <c r="H227" s="168">
        <v>64</v>
      </c>
      <c r="I227" s="169"/>
      <c r="L227" s="165"/>
      <c r="M227" s="170"/>
      <c r="T227" s="171"/>
      <c r="AT227" s="166" t="s">
        <v>157</v>
      </c>
      <c r="AU227" s="166" t="s">
        <v>82</v>
      </c>
      <c r="AV227" s="14" t="s">
        <v>156</v>
      </c>
      <c r="AW227" s="14" t="s">
        <v>30</v>
      </c>
      <c r="AX227" s="14" t="s">
        <v>80</v>
      </c>
      <c r="AY227" s="166" t="s">
        <v>150</v>
      </c>
    </row>
    <row r="228" spans="2:65" s="1" customFormat="1" ht="16.5" customHeight="1">
      <c r="B228" s="32"/>
      <c r="C228" s="137" t="s">
        <v>217</v>
      </c>
      <c r="D228" s="137" t="s">
        <v>152</v>
      </c>
      <c r="E228" s="138" t="s">
        <v>261</v>
      </c>
      <c r="F228" s="139" t="s">
        <v>262</v>
      </c>
      <c r="G228" s="140" t="s">
        <v>244</v>
      </c>
      <c r="H228" s="141">
        <v>3.2</v>
      </c>
      <c r="I228" s="142"/>
      <c r="J228" s="143">
        <f>ROUND(I228*H228,2)</f>
        <v>0</v>
      </c>
      <c r="K228" s="144"/>
      <c r="L228" s="32"/>
      <c r="M228" s="145" t="s">
        <v>1</v>
      </c>
      <c r="N228" s="146" t="s">
        <v>38</v>
      </c>
      <c r="P228" s="147">
        <f>O228*H228</f>
        <v>0</v>
      </c>
      <c r="Q228" s="147">
        <v>0</v>
      </c>
      <c r="R228" s="147">
        <f>Q228*H228</f>
        <v>0</v>
      </c>
      <c r="S228" s="147">
        <v>0</v>
      </c>
      <c r="T228" s="148">
        <f>S228*H228</f>
        <v>0</v>
      </c>
      <c r="AR228" s="149" t="s">
        <v>156</v>
      </c>
      <c r="AT228" s="149" t="s">
        <v>152</v>
      </c>
      <c r="AU228" s="149" t="s">
        <v>82</v>
      </c>
      <c r="AY228" s="17" t="s">
        <v>150</v>
      </c>
      <c r="BE228" s="150">
        <f>IF(N228="základní",J228,0)</f>
        <v>0</v>
      </c>
      <c r="BF228" s="150">
        <f>IF(N228="snížená",J228,0)</f>
        <v>0</v>
      </c>
      <c r="BG228" s="150">
        <f>IF(N228="zákl. přenesená",J228,0)</f>
        <v>0</v>
      </c>
      <c r="BH228" s="150">
        <f>IF(N228="sníž. přenesená",J228,0)</f>
        <v>0</v>
      </c>
      <c r="BI228" s="150">
        <f>IF(N228="nulová",J228,0)</f>
        <v>0</v>
      </c>
      <c r="BJ228" s="17" t="s">
        <v>80</v>
      </c>
      <c r="BK228" s="150">
        <f>ROUND(I228*H228,2)</f>
        <v>0</v>
      </c>
      <c r="BL228" s="17" t="s">
        <v>156</v>
      </c>
      <c r="BM228" s="149" t="s">
        <v>263</v>
      </c>
    </row>
    <row r="229" spans="2:65" s="12" customFormat="1">
      <c r="B229" s="151"/>
      <c r="D229" s="152" t="s">
        <v>157</v>
      </c>
      <c r="E229" s="153" t="s">
        <v>1</v>
      </c>
      <c r="F229" s="154" t="s">
        <v>264</v>
      </c>
      <c r="H229" s="153" t="s">
        <v>1</v>
      </c>
      <c r="I229" s="155"/>
      <c r="L229" s="151"/>
      <c r="M229" s="156"/>
      <c r="T229" s="157"/>
      <c r="AT229" s="153" t="s">
        <v>157</v>
      </c>
      <c r="AU229" s="153" t="s">
        <v>82</v>
      </c>
      <c r="AV229" s="12" t="s">
        <v>80</v>
      </c>
      <c r="AW229" s="12" t="s">
        <v>30</v>
      </c>
      <c r="AX229" s="12" t="s">
        <v>73</v>
      </c>
      <c r="AY229" s="153" t="s">
        <v>150</v>
      </c>
    </row>
    <row r="230" spans="2:65" s="13" customFormat="1">
      <c r="B230" s="158"/>
      <c r="D230" s="152" t="s">
        <v>157</v>
      </c>
      <c r="E230" s="159" t="s">
        <v>1</v>
      </c>
      <c r="F230" s="160" t="s">
        <v>265</v>
      </c>
      <c r="H230" s="161">
        <v>3.2</v>
      </c>
      <c r="I230" s="162"/>
      <c r="L230" s="158"/>
      <c r="M230" s="163"/>
      <c r="T230" s="164"/>
      <c r="AT230" s="159" t="s">
        <v>157</v>
      </c>
      <c r="AU230" s="159" t="s">
        <v>82</v>
      </c>
      <c r="AV230" s="13" t="s">
        <v>82</v>
      </c>
      <c r="AW230" s="13" t="s">
        <v>30</v>
      </c>
      <c r="AX230" s="13" t="s">
        <v>73</v>
      </c>
      <c r="AY230" s="159" t="s">
        <v>150</v>
      </c>
    </row>
    <row r="231" spans="2:65" s="14" customFormat="1">
      <c r="B231" s="165"/>
      <c r="D231" s="152" t="s">
        <v>157</v>
      </c>
      <c r="E231" s="166" t="s">
        <v>1</v>
      </c>
      <c r="F231" s="167" t="s">
        <v>162</v>
      </c>
      <c r="H231" s="168">
        <v>3.2</v>
      </c>
      <c r="I231" s="169"/>
      <c r="L231" s="165"/>
      <c r="M231" s="170"/>
      <c r="T231" s="171"/>
      <c r="AT231" s="166" t="s">
        <v>157</v>
      </c>
      <c r="AU231" s="166" t="s">
        <v>82</v>
      </c>
      <c r="AV231" s="14" t="s">
        <v>156</v>
      </c>
      <c r="AW231" s="14" t="s">
        <v>30</v>
      </c>
      <c r="AX231" s="14" t="s">
        <v>80</v>
      </c>
      <c r="AY231" s="166" t="s">
        <v>150</v>
      </c>
    </row>
    <row r="232" spans="2:65" s="11" customFormat="1" ht="22.9" customHeight="1">
      <c r="B232" s="125"/>
      <c r="D232" s="126" t="s">
        <v>72</v>
      </c>
      <c r="E232" s="135" t="s">
        <v>266</v>
      </c>
      <c r="F232" s="135" t="s">
        <v>267</v>
      </c>
      <c r="I232" s="128"/>
      <c r="J232" s="136">
        <f>BK232</f>
        <v>0</v>
      </c>
      <c r="L232" s="125"/>
      <c r="M232" s="130"/>
      <c r="P232" s="131">
        <f>SUM(P233:P235)</f>
        <v>0</v>
      </c>
      <c r="R232" s="131">
        <f>SUM(R233:R235)</f>
        <v>0</v>
      </c>
      <c r="T232" s="132">
        <f>SUM(T233:T235)</f>
        <v>0</v>
      </c>
      <c r="AR232" s="126" t="s">
        <v>80</v>
      </c>
      <c r="AT232" s="133" t="s">
        <v>72</v>
      </c>
      <c r="AU232" s="133" t="s">
        <v>80</v>
      </c>
      <c r="AY232" s="126" t="s">
        <v>150</v>
      </c>
      <c r="BK232" s="134">
        <f>SUM(BK233:BK235)</f>
        <v>0</v>
      </c>
    </row>
    <row r="233" spans="2:65" s="1" customFormat="1" ht="24.2" customHeight="1">
      <c r="B233" s="32"/>
      <c r="C233" s="137" t="s">
        <v>268</v>
      </c>
      <c r="D233" s="137" t="s">
        <v>152</v>
      </c>
      <c r="E233" s="138" t="s">
        <v>269</v>
      </c>
      <c r="F233" s="139" t="s">
        <v>270</v>
      </c>
      <c r="G233" s="140" t="s">
        <v>211</v>
      </c>
      <c r="H233" s="141">
        <v>1</v>
      </c>
      <c r="I233" s="142"/>
      <c r="J233" s="143">
        <f>ROUND(I233*H233,2)</f>
        <v>0</v>
      </c>
      <c r="K233" s="144"/>
      <c r="L233" s="32"/>
      <c r="M233" s="145" t="s">
        <v>1</v>
      </c>
      <c r="N233" s="146" t="s">
        <v>38</v>
      </c>
      <c r="P233" s="147">
        <f>O233*H233</f>
        <v>0</v>
      </c>
      <c r="Q233" s="147">
        <v>0</v>
      </c>
      <c r="R233" s="147">
        <f>Q233*H233</f>
        <v>0</v>
      </c>
      <c r="S233" s="147">
        <v>0</v>
      </c>
      <c r="T233" s="148">
        <f>S233*H233</f>
        <v>0</v>
      </c>
      <c r="AR233" s="149" t="s">
        <v>156</v>
      </c>
      <c r="AT233" s="149" t="s">
        <v>152</v>
      </c>
      <c r="AU233" s="149" t="s">
        <v>82</v>
      </c>
      <c r="AY233" s="17" t="s">
        <v>150</v>
      </c>
      <c r="BE233" s="150">
        <f>IF(N233="základní",J233,0)</f>
        <v>0</v>
      </c>
      <c r="BF233" s="150">
        <f>IF(N233="snížená",J233,0)</f>
        <v>0</v>
      </c>
      <c r="BG233" s="150">
        <f>IF(N233="zákl. přenesená",J233,0)</f>
        <v>0</v>
      </c>
      <c r="BH233" s="150">
        <f>IF(N233="sníž. přenesená",J233,0)</f>
        <v>0</v>
      </c>
      <c r="BI233" s="150">
        <f>IF(N233="nulová",J233,0)</f>
        <v>0</v>
      </c>
      <c r="BJ233" s="17" t="s">
        <v>80</v>
      </c>
      <c r="BK233" s="150">
        <f>ROUND(I233*H233,2)</f>
        <v>0</v>
      </c>
      <c r="BL233" s="17" t="s">
        <v>156</v>
      </c>
      <c r="BM233" s="149" t="s">
        <v>271</v>
      </c>
    </row>
    <row r="234" spans="2:65" s="13" customFormat="1">
      <c r="B234" s="158"/>
      <c r="D234" s="152" t="s">
        <v>157</v>
      </c>
      <c r="E234" s="159" t="s">
        <v>1</v>
      </c>
      <c r="F234" s="160" t="s">
        <v>218</v>
      </c>
      <c r="H234" s="161">
        <v>1</v>
      </c>
      <c r="I234" s="162"/>
      <c r="L234" s="158"/>
      <c r="M234" s="163"/>
      <c r="T234" s="164"/>
      <c r="AT234" s="159" t="s">
        <v>157</v>
      </c>
      <c r="AU234" s="159" t="s">
        <v>82</v>
      </c>
      <c r="AV234" s="13" t="s">
        <v>82</v>
      </c>
      <c r="AW234" s="13" t="s">
        <v>30</v>
      </c>
      <c r="AX234" s="13" t="s">
        <v>73</v>
      </c>
      <c r="AY234" s="159" t="s">
        <v>150</v>
      </c>
    </row>
    <row r="235" spans="2:65" s="14" customFormat="1">
      <c r="B235" s="165"/>
      <c r="D235" s="152" t="s">
        <v>157</v>
      </c>
      <c r="E235" s="166" t="s">
        <v>1</v>
      </c>
      <c r="F235" s="167" t="s">
        <v>162</v>
      </c>
      <c r="H235" s="168">
        <v>1</v>
      </c>
      <c r="I235" s="169"/>
      <c r="L235" s="165"/>
      <c r="M235" s="170"/>
      <c r="T235" s="171"/>
      <c r="AT235" s="166" t="s">
        <v>157</v>
      </c>
      <c r="AU235" s="166" t="s">
        <v>82</v>
      </c>
      <c r="AV235" s="14" t="s">
        <v>156</v>
      </c>
      <c r="AW235" s="14" t="s">
        <v>30</v>
      </c>
      <c r="AX235" s="14" t="s">
        <v>80</v>
      </c>
      <c r="AY235" s="166" t="s">
        <v>150</v>
      </c>
    </row>
    <row r="236" spans="2:65" s="11" customFormat="1" ht="22.9" customHeight="1">
      <c r="B236" s="125"/>
      <c r="D236" s="126" t="s">
        <v>72</v>
      </c>
      <c r="E236" s="135" t="s">
        <v>272</v>
      </c>
      <c r="F236" s="135" t="s">
        <v>273</v>
      </c>
      <c r="I236" s="128"/>
      <c r="J236" s="136">
        <f>BK236</f>
        <v>0</v>
      </c>
      <c r="L236" s="125"/>
      <c r="M236" s="130"/>
      <c r="P236" s="131">
        <f>SUM(P237:P249)</f>
        <v>0</v>
      </c>
      <c r="R236" s="131">
        <f>SUM(R237:R249)</f>
        <v>0</v>
      </c>
      <c r="T236" s="132">
        <f>SUM(T237:T249)</f>
        <v>0</v>
      </c>
      <c r="AR236" s="126" t="s">
        <v>80</v>
      </c>
      <c r="AT236" s="133" t="s">
        <v>72</v>
      </c>
      <c r="AU236" s="133" t="s">
        <v>80</v>
      </c>
      <c r="AY236" s="126" t="s">
        <v>150</v>
      </c>
      <c r="BK236" s="134">
        <f>SUM(BK237:BK249)</f>
        <v>0</v>
      </c>
    </row>
    <row r="237" spans="2:65" s="1" customFormat="1" ht="37.9" customHeight="1">
      <c r="B237" s="32"/>
      <c r="C237" s="137" t="s">
        <v>221</v>
      </c>
      <c r="D237" s="137" t="s">
        <v>152</v>
      </c>
      <c r="E237" s="138" t="s">
        <v>274</v>
      </c>
      <c r="F237" s="139" t="s">
        <v>275</v>
      </c>
      <c r="G237" s="140" t="s">
        <v>165</v>
      </c>
      <c r="H237" s="141">
        <v>300</v>
      </c>
      <c r="I237" s="142"/>
      <c r="J237" s="143">
        <f>ROUND(I237*H237,2)</f>
        <v>0</v>
      </c>
      <c r="K237" s="144"/>
      <c r="L237" s="32"/>
      <c r="M237" s="145" t="s">
        <v>1</v>
      </c>
      <c r="N237" s="146" t="s">
        <v>38</v>
      </c>
      <c r="P237" s="147">
        <f>O237*H237</f>
        <v>0</v>
      </c>
      <c r="Q237" s="147">
        <v>0</v>
      </c>
      <c r="R237" s="147">
        <f>Q237*H237</f>
        <v>0</v>
      </c>
      <c r="S237" s="147">
        <v>0</v>
      </c>
      <c r="T237" s="148">
        <f>S237*H237</f>
        <v>0</v>
      </c>
      <c r="AR237" s="149" t="s">
        <v>156</v>
      </c>
      <c r="AT237" s="149" t="s">
        <v>152</v>
      </c>
      <c r="AU237" s="149" t="s">
        <v>82</v>
      </c>
      <c r="AY237" s="17" t="s">
        <v>150</v>
      </c>
      <c r="BE237" s="150">
        <f>IF(N237="základní",J237,0)</f>
        <v>0</v>
      </c>
      <c r="BF237" s="150">
        <f>IF(N237="snížená",J237,0)</f>
        <v>0</v>
      </c>
      <c r="BG237" s="150">
        <f>IF(N237="zákl. přenesená",J237,0)</f>
        <v>0</v>
      </c>
      <c r="BH237" s="150">
        <f>IF(N237="sníž. přenesená",J237,0)</f>
        <v>0</v>
      </c>
      <c r="BI237" s="150">
        <f>IF(N237="nulová",J237,0)</f>
        <v>0</v>
      </c>
      <c r="BJ237" s="17" t="s">
        <v>80</v>
      </c>
      <c r="BK237" s="150">
        <f>ROUND(I237*H237,2)</f>
        <v>0</v>
      </c>
      <c r="BL237" s="17" t="s">
        <v>156</v>
      </c>
      <c r="BM237" s="149" t="s">
        <v>276</v>
      </c>
    </row>
    <row r="238" spans="2:65" s="12" customFormat="1">
      <c r="B238" s="151"/>
      <c r="D238" s="152" t="s">
        <v>157</v>
      </c>
      <c r="E238" s="153" t="s">
        <v>1</v>
      </c>
      <c r="F238" s="154" t="s">
        <v>277</v>
      </c>
      <c r="H238" s="153" t="s">
        <v>1</v>
      </c>
      <c r="I238" s="155"/>
      <c r="L238" s="151"/>
      <c r="M238" s="156"/>
      <c r="T238" s="157"/>
      <c r="AT238" s="153" t="s">
        <v>157</v>
      </c>
      <c r="AU238" s="153" t="s">
        <v>82</v>
      </c>
      <c r="AV238" s="12" t="s">
        <v>80</v>
      </c>
      <c r="AW238" s="12" t="s">
        <v>30</v>
      </c>
      <c r="AX238" s="12" t="s">
        <v>73</v>
      </c>
      <c r="AY238" s="153" t="s">
        <v>150</v>
      </c>
    </row>
    <row r="239" spans="2:65" s="13" customFormat="1">
      <c r="B239" s="158"/>
      <c r="D239" s="152" t="s">
        <v>157</v>
      </c>
      <c r="E239" s="159" t="s">
        <v>1</v>
      </c>
      <c r="F239" s="160" t="s">
        <v>278</v>
      </c>
      <c r="H239" s="161">
        <v>300</v>
      </c>
      <c r="I239" s="162"/>
      <c r="L239" s="158"/>
      <c r="M239" s="163"/>
      <c r="T239" s="164"/>
      <c r="AT239" s="159" t="s">
        <v>157</v>
      </c>
      <c r="AU239" s="159" t="s">
        <v>82</v>
      </c>
      <c r="AV239" s="13" t="s">
        <v>82</v>
      </c>
      <c r="AW239" s="13" t="s">
        <v>30</v>
      </c>
      <c r="AX239" s="13" t="s">
        <v>73</v>
      </c>
      <c r="AY239" s="159" t="s">
        <v>150</v>
      </c>
    </row>
    <row r="240" spans="2:65" s="14" customFormat="1">
      <c r="B240" s="165"/>
      <c r="D240" s="152" t="s">
        <v>157</v>
      </c>
      <c r="E240" s="166" t="s">
        <v>1</v>
      </c>
      <c r="F240" s="167" t="s">
        <v>162</v>
      </c>
      <c r="H240" s="168">
        <v>300</v>
      </c>
      <c r="I240" s="169"/>
      <c r="L240" s="165"/>
      <c r="M240" s="170"/>
      <c r="T240" s="171"/>
      <c r="AT240" s="166" t="s">
        <v>157</v>
      </c>
      <c r="AU240" s="166" t="s">
        <v>82</v>
      </c>
      <c r="AV240" s="14" t="s">
        <v>156</v>
      </c>
      <c r="AW240" s="14" t="s">
        <v>30</v>
      </c>
      <c r="AX240" s="14" t="s">
        <v>80</v>
      </c>
      <c r="AY240" s="166" t="s">
        <v>150</v>
      </c>
    </row>
    <row r="241" spans="2:65" s="1" customFormat="1" ht="37.9" customHeight="1">
      <c r="B241" s="32"/>
      <c r="C241" s="137" t="s">
        <v>7</v>
      </c>
      <c r="D241" s="137" t="s">
        <v>152</v>
      </c>
      <c r="E241" s="138" t="s">
        <v>279</v>
      </c>
      <c r="F241" s="139" t="s">
        <v>280</v>
      </c>
      <c r="G241" s="140" t="s">
        <v>155</v>
      </c>
      <c r="H241" s="141">
        <v>5</v>
      </c>
      <c r="I241" s="142"/>
      <c r="J241" s="143">
        <f>ROUND(I241*H241,2)</f>
        <v>0</v>
      </c>
      <c r="K241" s="144"/>
      <c r="L241" s="32"/>
      <c r="M241" s="145" t="s">
        <v>1</v>
      </c>
      <c r="N241" s="146" t="s">
        <v>38</v>
      </c>
      <c r="P241" s="147">
        <f>O241*H241</f>
        <v>0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AR241" s="149" t="s">
        <v>156</v>
      </c>
      <c r="AT241" s="149" t="s">
        <v>152</v>
      </c>
      <c r="AU241" s="149" t="s">
        <v>82</v>
      </c>
      <c r="AY241" s="17" t="s">
        <v>150</v>
      </c>
      <c r="BE241" s="150">
        <f>IF(N241="základní",J241,0)</f>
        <v>0</v>
      </c>
      <c r="BF241" s="150">
        <f>IF(N241="snížená",J241,0)</f>
        <v>0</v>
      </c>
      <c r="BG241" s="150">
        <f>IF(N241="zákl. přenesená",J241,0)</f>
        <v>0</v>
      </c>
      <c r="BH241" s="150">
        <f>IF(N241="sníž. přenesená",J241,0)</f>
        <v>0</v>
      </c>
      <c r="BI241" s="150">
        <f>IF(N241="nulová",J241,0)</f>
        <v>0</v>
      </c>
      <c r="BJ241" s="17" t="s">
        <v>80</v>
      </c>
      <c r="BK241" s="150">
        <f>ROUND(I241*H241,2)</f>
        <v>0</v>
      </c>
      <c r="BL241" s="17" t="s">
        <v>156</v>
      </c>
      <c r="BM241" s="149" t="s">
        <v>281</v>
      </c>
    </row>
    <row r="242" spans="2:65" s="13" customFormat="1">
      <c r="B242" s="158"/>
      <c r="D242" s="152" t="s">
        <v>157</v>
      </c>
      <c r="E242" s="159" t="s">
        <v>1</v>
      </c>
      <c r="F242" s="160" t="s">
        <v>282</v>
      </c>
      <c r="H242" s="161">
        <v>5</v>
      </c>
      <c r="I242" s="162"/>
      <c r="L242" s="158"/>
      <c r="M242" s="163"/>
      <c r="T242" s="164"/>
      <c r="AT242" s="159" t="s">
        <v>157</v>
      </c>
      <c r="AU242" s="159" t="s">
        <v>82</v>
      </c>
      <c r="AV242" s="13" t="s">
        <v>82</v>
      </c>
      <c r="AW242" s="13" t="s">
        <v>30</v>
      </c>
      <c r="AX242" s="13" t="s">
        <v>73</v>
      </c>
      <c r="AY242" s="159" t="s">
        <v>150</v>
      </c>
    </row>
    <row r="243" spans="2:65" s="14" customFormat="1">
      <c r="B243" s="165"/>
      <c r="D243" s="152" t="s">
        <v>157</v>
      </c>
      <c r="E243" s="166" t="s">
        <v>1</v>
      </c>
      <c r="F243" s="167" t="s">
        <v>162</v>
      </c>
      <c r="H243" s="168">
        <v>5</v>
      </c>
      <c r="I243" s="169"/>
      <c r="L243" s="165"/>
      <c r="M243" s="170"/>
      <c r="T243" s="171"/>
      <c r="AT243" s="166" t="s">
        <v>157</v>
      </c>
      <c r="AU243" s="166" t="s">
        <v>82</v>
      </c>
      <c r="AV243" s="14" t="s">
        <v>156</v>
      </c>
      <c r="AW243" s="14" t="s">
        <v>30</v>
      </c>
      <c r="AX243" s="14" t="s">
        <v>80</v>
      </c>
      <c r="AY243" s="166" t="s">
        <v>150</v>
      </c>
    </row>
    <row r="244" spans="2:65" s="1" customFormat="1" ht="16.5" customHeight="1">
      <c r="B244" s="32"/>
      <c r="C244" s="137" t="s">
        <v>225</v>
      </c>
      <c r="D244" s="137" t="s">
        <v>152</v>
      </c>
      <c r="E244" s="138" t="s">
        <v>283</v>
      </c>
      <c r="F244" s="139" t="s">
        <v>284</v>
      </c>
      <c r="G244" s="140" t="s">
        <v>285</v>
      </c>
      <c r="H244" s="141">
        <v>150</v>
      </c>
      <c r="I244" s="142"/>
      <c r="J244" s="143">
        <f>ROUND(I244*H244,2)</f>
        <v>0</v>
      </c>
      <c r="K244" s="144"/>
      <c r="L244" s="32"/>
      <c r="M244" s="145" t="s">
        <v>1</v>
      </c>
      <c r="N244" s="146" t="s">
        <v>38</v>
      </c>
      <c r="P244" s="147">
        <f>O244*H244</f>
        <v>0</v>
      </c>
      <c r="Q244" s="147">
        <v>0</v>
      </c>
      <c r="R244" s="147">
        <f>Q244*H244</f>
        <v>0</v>
      </c>
      <c r="S244" s="147">
        <v>0</v>
      </c>
      <c r="T244" s="148">
        <f>S244*H244</f>
        <v>0</v>
      </c>
      <c r="AR244" s="149" t="s">
        <v>156</v>
      </c>
      <c r="AT244" s="149" t="s">
        <v>152</v>
      </c>
      <c r="AU244" s="149" t="s">
        <v>82</v>
      </c>
      <c r="AY244" s="17" t="s">
        <v>150</v>
      </c>
      <c r="BE244" s="150">
        <f>IF(N244="základní",J244,0)</f>
        <v>0</v>
      </c>
      <c r="BF244" s="150">
        <f>IF(N244="snížená",J244,0)</f>
        <v>0</v>
      </c>
      <c r="BG244" s="150">
        <f>IF(N244="zákl. přenesená",J244,0)</f>
        <v>0</v>
      </c>
      <c r="BH244" s="150">
        <f>IF(N244="sníž. přenesená",J244,0)</f>
        <v>0</v>
      </c>
      <c r="BI244" s="150">
        <f>IF(N244="nulová",J244,0)</f>
        <v>0</v>
      </c>
      <c r="BJ244" s="17" t="s">
        <v>80</v>
      </c>
      <c r="BK244" s="150">
        <f>ROUND(I244*H244,2)</f>
        <v>0</v>
      </c>
      <c r="BL244" s="17" t="s">
        <v>156</v>
      </c>
      <c r="BM244" s="149" t="s">
        <v>286</v>
      </c>
    </row>
    <row r="245" spans="2:65" s="13" customFormat="1">
      <c r="B245" s="158"/>
      <c r="D245" s="152" t="s">
        <v>157</v>
      </c>
      <c r="E245" s="159" t="s">
        <v>1</v>
      </c>
      <c r="F245" s="160" t="s">
        <v>287</v>
      </c>
      <c r="H245" s="161">
        <v>150</v>
      </c>
      <c r="I245" s="162"/>
      <c r="L245" s="158"/>
      <c r="M245" s="163"/>
      <c r="T245" s="164"/>
      <c r="AT245" s="159" t="s">
        <v>157</v>
      </c>
      <c r="AU245" s="159" t="s">
        <v>82</v>
      </c>
      <c r="AV245" s="13" t="s">
        <v>82</v>
      </c>
      <c r="AW245" s="13" t="s">
        <v>30</v>
      </c>
      <c r="AX245" s="13" t="s">
        <v>73</v>
      </c>
      <c r="AY245" s="159" t="s">
        <v>150</v>
      </c>
    </row>
    <row r="246" spans="2:65" s="14" customFormat="1">
      <c r="B246" s="165"/>
      <c r="D246" s="152" t="s">
        <v>157</v>
      </c>
      <c r="E246" s="166" t="s">
        <v>1</v>
      </c>
      <c r="F246" s="167" t="s">
        <v>162</v>
      </c>
      <c r="H246" s="168">
        <v>150</v>
      </c>
      <c r="I246" s="169"/>
      <c r="L246" s="165"/>
      <c r="M246" s="170"/>
      <c r="T246" s="171"/>
      <c r="AT246" s="166" t="s">
        <v>157</v>
      </c>
      <c r="AU246" s="166" t="s">
        <v>82</v>
      </c>
      <c r="AV246" s="14" t="s">
        <v>156</v>
      </c>
      <c r="AW246" s="14" t="s">
        <v>30</v>
      </c>
      <c r="AX246" s="14" t="s">
        <v>80</v>
      </c>
      <c r="AY246" s="166" t="s">
        <v>150</v>
      </c>
    </row>
    <row r="247" spans="2:65" s="1" customFormat="1" ht="16.5" customHeight="1">
      <c r="B247" s="32"/>
      <c r="C247" s="137" t="s">
        <v>288</v>
      </c>
      <c r="D247" s="137" t="s">
        <v>152</v>
      </c>
      <c r="E247" s="138" t="s">
        <v>289</v>
      </c>
      <c r="F247" s="139" t="s">
        <v>290</v>
      </c>
      <c r="G247" s="140" t="s">
        <v>285</v>
      </c>
      <c r="H247" s="141">
        <v>150</v>
      </c>
      <c r="I247" s="142"/>
      <c r="J247" s="143">
        <f>ROUND(I247*H247,2)</f>
        <v>0</v>
      </c>
      <c r="K247" s="144"/>
      <c r="L247" s="32"/>
      <c r="M247" s="145" t="s">
        <v>1</v>
      </c>
      <c r="N247" s="146" t="s">
        <v>38</v>
      </c>
      <c r="P247" s="147">
        <f>O247*H247</f>
        <v>0</v>
      </c>
      <c r="Q247" s="147">
        <v>0</v>
      </c>
      <c r="R247" s="147">
        <f>Q247*H247</f>
        <v>0</v>
      </c>
      <c r="S247" s="147">
        <v>0</v>
      </c>
      <c r="T247" s="148">
        <f>S247*H247</f>
        <v>0</v>
      </c>
      <c r="AR247" s="149" t="s">
        <v>156</v>
      </c>
      <c r="AT247" s="149" t="s">
        <v>152</v>
      </c>
      <c r="AU247" s="149" t="s">
        <v>82</v>
      </c>
      <c r="AY247" s="17" t="s">
        <v>150</v>
      </c>
      <c r="BE247" s="150">
        <f>IF(N247="základní",J247,0)</f>
        <v>0</v>
      </c>
      <c r="BF247" s="150">
        <f>IF(N247="snížená",J247,0)</f>
        <v>0</v>
      </c>
      <c r="BG247" s="150">
        <f>IF(N247="zákl. přenesená",J247,0)</f>
        <v>0</v>
      </c>
      <c r="BH247" s="150">
        <f>IF(N247="sníž. přenesená",J247,0)</f>
        <v>0</v>
      </c>
      <c r="BI247" s="150">
        <f>IF(N247="nulová",J247,0)</f>
        <v>0</v>
      </c>
      <c r="BJ247" s="17" t="s">
        <v>80</v>
      </c>
      <c r="BK247" s="150">
        <f>ROUND(I247*H247,2)</f>
        <v>0</v>
      </c>
      <c r="BL247" s="17" t="s">
        <v>156</v>
      </c>
      <c r="BM247" s="149" t="s">
        <v>291</v>
      </c>
    </row>
    <row r="248" spans="2:65" s="13" customFormat="1">
      <c r="B248" s="158"/>
      <c r="D248" s="152" t="s">
        <v>157</v>
      </c>
      <c r="E248" s="159" t="s">
        <v>1</v>
      </c>
      <c r="F248" s="160" t="s">
        <v>287</v>
      </c>
      <c r="H248" s="161">
        <v>150</v>
      </c>
      <c r="I248" s="162"/>
      <c r="L248" s="158"/>
      <c r="M248" s="163"/>
      <c r="T248" s="164"/>
      <c r="AT248" s="159" t="s">
        <v>157</v>
      </c>
      <c r="AU248" s="159" t="s">
        <v>82</v>
      </c>
      <c r="AV248" s="13" t="s">
        <v>82</v>
      </c>
      <c r="AW248" s="13" t="s">
        <v>30</v>
      </c>
      <c r="AX248" s="13" t="s">
        <v>73</v>
      </c>
      <c r="AY248" s="159" t="s">
        <v>150</v>
      </c>
    </row>
    <row r="249" spans="2:65" s="14" customFormat="1">
      <c r="B249" s="165"/>
      <c r="D249" s="152" t="s">
        <v>157</v>
      </c>
      <c r="E249" s="166" t="s">
        <v>1</v>
      </c>
      <c r="F249" s="167" t="s">
        <v>162</v>
      </c>
      <c r="H249" s="168">
        <v>150</v>
      </c>
      <c r="I249" s="169"/>
      <c r="L249" s="165"/>
      <c r="M249" s="170"/>
      <c r="T249" s="171"/>
      <c r="AT249" s="166" t="s">
        <v>157</v>
      </c>
      <c r="AU249" s="166" t="s">
        <v>82</v>
      </c>
      <c r="AV249" s="14" t="s">
        <v>156</v>
      </c>
      <c r="AW249" s="14" t="s">
        <v>30</v>
      </c>
      <c r="AX249" s="14" t="s">
        <v>80</v>
      </c>
      <c r="AY249" s="166" t="s">
        <v>150</v>
      </c>
    </row>
    <row r="250" spans="2:65" s="11" customFormat="1" ht="22.9" customHeight="1">
      <c r="B250" s="125"/>
      <c r="D250" s="126" t="s">
        <v>72</v>
      </c>
      <c r="E250" s="135" t="s">
        <v>292</v>
      </c>
      <c r="F250" s="135" t="s">
        <v>293</v>
      </c>
      <c r="I250" s="128"/>
      <c r="J250" s="136">
        <f>BK250</f>
        <v>0</v>
      </c>
      <c r="L250" s="125"/>
      <c r="M250" s="130"/>
      <c r="P250" s="131">
        <f>SUM(P251:P259)</f>
        <v>0</v>
      </c>
      <c r="R250" s="131">
        <f>SUM(R251:R259)</f>
        <v>1.8599999999999999E-3</v>
      </c>
      <c r="T250" s="132">
        <f>SUM(T251:T259)</f>
        <v>2.5350000000000001</v>
      </c>
      <c r="AR250" s="126" t="s">
        <v>80</v>
      </c>
      <c r="AT250" s="133" t="s">
        <v>72</v>
      </c>
      <c r="AU250" s="133" t="s">
        <v>80</v>
      </c>
      <c r="AY250" s="126" t="s">
        <v>150</v>
      </c>
      <c r="BK250" s="134">
        <f>SUM(BK251:BK259)</f>
        <v>0</v>
      </c>
    </row>
    <row r="251" spans="2:65" s="1" customFormat="1" ht="16.5" customHeight="1">
      <c r="B251" s="32"/>
      <c r="C251" s="137" t="s">
        <v>294</v>
      </c>
      <c r="D251" s="137" t="s">
        <v>152</v>
      </c>
      <c r="E251" s="138" t="s">
        <v>295</v>
      </c>
      <c r="F251" s="139" t="s">
        <v>296</v>
      </c>
      <c r="G251" s="140" t="s">
        <v>155</v>
      </c>
      <c r="H251" s="141">
        <v>1.2150000000000001</v>
      </c>
      <c r="I251" s="142"/>
      <c r="J251" s="143">
        <f>ROUND(I251*H251,2)</f>
        <v>0</v>
      </c>
      <c r="K251" s="144"/>
      <c r="L251" s="32"/>
      <c r="M251" s="145" t="s">
        <v>1</v>
      </c>
      <c r="N251" s="146" t="s">
        <v>38</v>
      </c>
      <c r="P251" s="147">
        <f>O251*H251</f>
        <v>0</v>
      </c>
      <c r="Q251" s="147">
        <v>0</v>
      </c>
      <c r="R251" s="147">
        <f>Q251*H251</f>
        <v>0</v>
      </c>
      <c r="S251" s="147">
        <v>2</v>
      </c>
      <c r="T251" s="148">
        <f>S251*H251</f>
        <v>2.4300000000000002</v>
      </c>
      <c r="AR251" s="149" t="s">
        <v>156</v>
      </c>
      <c r="AT251" s="149" t="s">
        <v>152</v>
      </c>
      <c r="AU251" s="149" t="s">
        <v>82</v>
      </c>
      <c r="AY251" s="17" t="s">
        <v>150</v>
      </c>
      <c r="BE251" s="150">
        <f>IF(N251="základní",J251,0)</f>
        <v>0</v>
      </c>
      <c r="BF251" s="150">
        <f>IF(N251="snížená",J251,0)</f>
        <v>0</v>
      </c>
      <c r="BG251" s="150">
        <f>IF(N251="zákl. přenesená",J251,0)</f>
        <v>0</v>
      </c>
      <c r="BH251" s="150">
        <f>IF(N251="sníž. přenesená",J251,0)</f>
        <v>0</v>
      </c>
      <c r="BI251" s="150">
        <f>IF(N251="nulová",J251,0)</f>
        <v>0</v>
      </c>
      <c r="BJ251" s="17" t="s">
        <v>80</v>
      </c>
      <c r="BK251" s="150">
        <f>ROUND(I251*H251,2)</f>
        <v>0</v>
      </c>
      <c r="BL251" s="17" t="s">
        <v>156</v>
      </c>
      <c r="BM251" s="149" t="s">
        <v>297</v>
      </c>
    </row>
    <row r="252" spans="2:65" s="12" customFormat="1">
      <c r="B252" s="151"/>
      <c r="D252" s="152" t="s">
        <v>157</v>
      </c>
      <c r="E252" s="153" t="s">
        <v>1</v>
      </c>
      <c r="F252" s="154" t="s">
        <v>298</v>
      </c>
      <c r="H252" s="153" t="s">
        <v>1</v>
      </c>
      <c r="I252" s="155"/>
      <c r="L252" s="151"/>
      <c r="M252" s="156"/>
      <c r="T252" s="157"/>
      <c r="AT252" s="153" t="s">
        <v>157</v>
      </c>
      <c r="AU252" s="153" t="s">
        <v>82</v>
      </c>
      <c r="AV252" s="12" t="s">
        <v>80</v>
      </c>
      <c r="AW252" s="12" t="s">
        <v>30</v>
      </c>
      <c r="AX252" s="12" t="s">
        <v>73</v>
      </c>
      <c r="AY252" s="153" t="s">
        <v>150</v>
      </c>
    </row>
    <row r="253" spans="2:65" s="13" customFormat="1">
      <c r="B253" s="158"/>
      <c r="D253" s="152" t="s">
        <v>157</v>
      </c>
      <c r="E253" s="159" t="s">
        <v>1</v>
      </c>
      <c r="F253" s="160" t="s">
        <v>299</v>
      </c>
      <c r="H253" s="161">
        <v>0.99</v>
      </c>
      <c r="I253" s="162"/>
      <c r="L253" s="158"/>
      <c r="M253" s="163"/>
      <c r="T253" s="164"/>
      <c r="AT253" s="159" t="s">
        <v>157</v>
      </c>
      <c r="AU253" s="159" t="s">
        <v>82</v>
      </c>
      <c r="AV253" s="13" t="s">
        <v>82</v>
      </c>
      <c r="AW253" s="13" t="s">
        <v>30</v>
      </c>
      <c r="AX253" s="13" t="s">
        <v>73</v>
      </c>
      <c r="AY253" s="159" t="s">
        <v>150</v>
      </c>
    </row>
    <row r="254" spans="2:65" s="13" customFormat="1">
      <c r="B254" s="158"/>
      <c r="D254" s="152" t="s">
        <v>157</v>
      </c>
      <c r="E254" s="159" t="s">
        <v>1</v>
      </c>
      <c r="F254" s="160" t="s">
        <v>300</v>
      </c>
      <c r="H254" s="161">
        <v>0.22500000000000001</v>
      </c>
      <c r="I254" s="162"/>
      <c r="L254" s="158"/>
      <c r="M254" s="163"/>
      <c r="T254" s="164"/>
      <c r="AT254" s="159" t="s">
        <v>157</v>
      </c>
      <c r="AU254" s="159" t="s">
        <v>82</v>
      </c>
      <c r="AV254" s="13" t="s">
        <v>82</v>
      </c>
      <c r="AW254" s="13" t="s">
        <v>30</v>
      </c>
      <c r="AX254" s="13" t="s">
        <v>73</v>
      </c>
      <c r="AY254" s="159" t="s">
        <v>150</v>
      </c>
    </row>
    <row r="255" spans="2:65" s="14" customFormat="1">
      <c r="B255" s="165"/>
      <c r="D255" s="152" t="s">
        <v>157</v>
      </c>
      <c r="E255" s="166" t="s">
        <v>1</v>
      </c>
      <c r="F255" s="167" t="s">
        <v>162</v>
      </c>
      <c r="H255" s="168">
        <v>1.2150000000000001</v>
      </c>
      <c r="I255" s="169"/>
      <c r="L255" s="165"/>
      <c r="M255" s="170"/>
      <c r="T255" s="171"/>
      <c r="AT255" s="166" t="s">
        <v>157</v>
      </c>
      <c r="AU255" s="166" t="s">
        <v>82</v>
      </c>
      <c r="AV255" s="14" t="s">
        <v>156</v>
      </c>
      <c r="AW255" s="14" t="s">
        <v>30</v>
      </c>
      <c r="AX255" s="14" t="s">
        <v>80</v>
      </c>
      <c r="AY255" s="166" t="s">
        <v>150</v>
      </c>
    </row>
    <row r="256" spans="2:65" s="1" customFormat="1" ht="44.25" customHeight="1">
      <c r="B256" s="32"/>
      <c r="C256" s="137" t="s">
        <v>301</v>
      </c>
      <c r="D256" s="137" t="s">
        <v>152</v>
      </c>
      <c r="E256" s="138" t="s">
        <v>302</v>
      </c>
      <c r="F256" s="139" t="s">
        <v>303</v>
      </c>
      <c r="G256" s="140" t="s">
        <v>244</v>
      </c>
      <c r="H256" s="141">
        <v>0.3</v>
      </c>
      <c r="I256" s="142"/>
      <c r="J256" s="143">
        <f>ROUND(I256*H256,2)</f>
        <v>0</v>
      </c>
      <c r="K256" s="144"/>
      <c r="L256" s="32"/>
      <c r="M256" s="145" t="s">
        <v>1</v>
      </c>
      <c r="N256" s="146" t="s">
        <v>38</v>
      </c>
      <c r="P256" s="147">
        <f>O256*H256</f>
        <v>0</v>
      </c>
      <c r="Q256" s="147">
        <v>6.1999999999999998E-3</v>
      </c>
      <c r="R256" s="147">
        <f>Q256*H256</f>
        <v>1.8599999999999999E-3</v>
      </c>
      <c r="S256" s="147">
        <v>0.35</v>
      </c>
      <c r="T256" s="148">
        <f>S256*H256</f>
        <v>0.105</v>
      </c>
      <c r="AR256" s="149" t="s">
        <v>156</v>
      </c>
      <c r="AT256" s="149" t="s">
        <v>152</v>
      </c>
      <c r="AU256" s="149" t="s">
        <v>82</v>
      </c>
      <c r="AY256" s="17" t="s">
        <v>150</v>
      </c>
      <c r="BE256" s="150">
        <f>IF(N256="základní",J256,0)</f>
        <v>0</v>
      </c>
      <c r="BF256" s="150">
        <f>IF(N256="snížená",J256,0)</f>
        <v>0</v>
      </c>
      <c r="BG256" s="150">
        <f>IF(N256="zákl. přenesená",J256,0)</f>
        <v>0</v>
      </c>
      <c r="BH256" s="150">
        <f>IF(N256="sníž. přenesená",J256,0)</f>
        <v>0</v>
      </c>
      <c r="BI256" s="150">
        <f>IF(N256="nulová",J256,0)</f>
        <v>0</v>
      </c>
      <c r="BJ256" s="17" t="s">
        <v>80</v>
      </c>
      <c r="BK256" s="150">
        <f>ROUND(I256*H256,2)</f>
        <v>0</v>
      </c>
      <c r="BL256" s="17" t="s">
        <v>156</v>
      </c>
      <c r="BM256" s="149" t="s">
        <v>304</v>
      </c>
    </row>
    <row r="257" spans="2:65" s="12" customFormat="1">
      <c r="B257" s="151"/>
      <c r="D257" s="152" t="s">
        <v>157</v>
      </c>
      <c r="E257" s="153" t="s">
        <v>1</v>
      </c>
      <c r="F257" s="154" t="s">
        <v>305</v>
      </c>
      <c r="H257" s="153" t="s">
        <v>1</v>
      </c>
      <c r="I257" s="155"/>
      <c r="L257" s="151"/>
      <c r="M257" s="156"/>
      <c r="T257" s="157"/>
      <c r="AT257" s="153" t="s">
        <v>157</v>
      </c>
      <c r="AU257" s="153" t="s">
        <v>82</v>
      </c>
      <c r="AV257" s="12" t="s">
        <v>80</v>
      </c>
      <c r="AW257" s="12" t="s">
        <v>30</v>
      </c>
      <c r="AX257" s="12" t="s">
        <v>73</v>
      </c>
      <c r="AY257" s="153" t="s">
        <v>150</v>
      </c>
    </row>
    <row r="258" spans="2:65" s="13" customFormat="1">
      <c r="B258" s="158"/>
      <c r="D258" s="152" t="s">
        <v>157</v>
      </c>
      <c r="E258" s="159" t="s">
        <v>1</v>
      </c>
      <c r="F258" s="160" t="s">
        <v>306</v>
      </c>
      <c r="H258" s="161">
        <v>0.3</v>
      </c>
      <c r="I258" s="162"/>
      <c r="L258" s="158"/>
      <c r="M258" s="163"/>
      <c r="T258" s="164"/>
      <c r="AT258" s="159" t="s">
        <v>157</v>
      </c>
      <c r="AU258" s="159" t="s">
        <v>82</v>
      </c>
      <c r="AV258" s="13" t="s">
        <v>82</v>
      </c>
      <c r="AW258" s="13" t="s">
        <v>30</v>
      </c>
      <c r="AX258" s="13" t="s">
        <v>73</v>
      </c>
      <c r="AY258" s="159" t="s">
        <v>150</v>
      </c>
    </row>
    <row r="259" spans="2:65" s="14" customFormat="1">
      <c r="B259" s="165"/>
      <c r="D259" s="152" t="s">
        <v>157</v>
      </c>
      <c r="E259" s="166" t="s">
        <v>1</v>
      </c>
      <c r="F259" s="167" t="s">
        <v>162</v>
      </c>
      <c r="H259" s="168">
        <v>0.3</v>
      </c>
      <c r="I259" s="169"/>
      <c r="L259" s="165"/>
      <c r="M259" s="170"/>
      <c r="T259" s="171"/>
      <c r="AT259" s="166" t="s">
        <v>157</v>
      </c>
      <c r="AU259" s="166" t="s">
        <v>82</v>
      </c>
      <c r="AV259" s="14" t="s">
        <v>156</v>
      </c>
      <c r="AW259" s="14" t="s">
        <v>30</v>
      </c>
      <c r="AX259" s="14" t="s">
        <v>80</v>
      </c>
      <c r="AY259" s="166" t="s">
        <v>150</v>
      </c>
    </row>
    <row r="260" spans="2:65" s="11" customFormat="1" ht="22.9" customHeight="1">
      <c r="B260" s="125"/>
      <c r="D260" s="126" t="s">
        <v>72</v>
      </c>
      <c r="E260" s="135" t="s">
        <v>307</v>
      </c>
      <c r="F260" s="135" t="s">
        <v>308</v>
      </c>
      <c r="I260" s="128"/>
      <c r="J260" s="136">
        <f>BK260</f>
        <v>0</v>
      </c>
      <c r="L260" s="125"/>
      <c r="M260" s="130"/>
      <c r="P260" s="131">
        <f>SUM(P261:P275)</f>
        <v>0</v>
      </c>
      <c r="R260" s="131">
        <f>SUM(R261:R275)</f>
        <v>0</v>
      </c>
      <c r="T260" s="132">
        <f>SUM(T261:T275)</f>
        <v>0</v>
      </c>
      <c r="AR260" s="126" t="s">
        <v>80</v>
      </c>
      <c r="AT260" s="133" t="s">
        <v>72</v>
      </c>
      <c r="AU260" s="133" t="s">
        <v>80</v>
      </c>
      <c r="AY260" s="126" t="s">
        <v>150</v>
      </c>
      <c r="BK260" s="134">
        <f>SUM(BK261:BK275)</f>
        <v>0</v>
      </c>
    </row>
    <row r="261" spans="2:65" s="1" customFormat="1" ht="33" customHeight="1">
      <c r="B261" s="32"/>
      <c r="C261" s="137" t="s">
        <v>309</v>
      </c>
      <c r="D261" s="137" t="s">
        <v>152</v>
      </c>
      <c r="E261" s="138" t="s">
        <v>310</v>
      </c>
      <c r="F261" s="139" t="s">
        <v>311</v>
      </c>
      <c r="G261" s="140" t="s">
        <v>175</v>
      </c>
      <c r="H261" s="141">
        <v>2.871</v>
      </c>
      <c r="I261" s="142"/>
      <c r="J261" s="143">
        <f>ROUND(I261*H261,2)</f>
        <v>0</v>
      </c>
      <c r="K261" s="144"/>
      <c r="L261" s="32"/>
      <c r="M261" s="145" t="s">
        <v>1</v>
      </c>
      <c r="N261" s="146" t="s">
        <v>38</v>
      </c>
      <c r="P261" s="147">
        <f>O261*H261</f>
        <v>0</v>
      </c>
      <c r="Q261" s="147">
        <v>0</v>
      </c>
      <c r="R261" s="147">
        <f>Q261*H261</f>
        <v>0</v>
      </c>
      <c r="S261" s="147">
        <v>0</v>
      </c>
      <c r="T261" s="148">
        <f>S261*H261</f>
        <v>0</v>
      </c>
      <c r="AR261" s="149" t="s">
        <v>156</v>
      </c>
      <c r="AT261" s="149" t="s">
        <v>152</v>
      </c>
      <c r="AU261" s="149" t="s">
        <v>82</v>
      </c>
      <c r="AY261" s="17" t="s">
        <v>150</v>
      </c>
      <c r="BE261" s="150">
        <f>IF(N261="základní",J261,0)</f>
        <v>0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7" t="s">
        <v>80</v>
      </c>
      <c r="BK261" s="150">
        <f>ROUND(I261*H261,2)</f>
        <v>0</v>
      </c>
      <c r="BL261" s="17" t="s">
        <v>156</v>
      </c>
      <c r="BM261" s="149" t="s">
        <v>292</v>
      </c>
    </row>
    <row r="262" spans="2:65" s="12" customFormat="1">
      <c r="B262" s="151"/>
      <c r="D262" s="152" t="s">
        <v>157</v>
      </c>
      <c r="E262" s="153" t="s">
        <v>1</v>
      </c>
      <c r="F262" s="154" t="s">
        <v>312</v>
      </c>
      <c r="H262" s="153" t="s">
        <v>1</v>
      </c>
      <c r="I262" s="155"/>
      <c r="L262" s="151"/>
      <c r="M262" s="156"/>
      <c r="T262" s="157"/>
      <c r="AT262" s="153" t="s">
        <v>157</v>
      </c>
      <c r="AU262" s="153" t="s">
        <v>82</v>
      </c>
      <c r="AV262" s="12" t="s">
        <v>80</v>
      </c>
      <c r="AW262" s="12" t="s">
        <v>30</v>
      </c>
      <c r="AX262" s="12" t="s">
        <v>73</v>
      </c>
      <c r="AY262" s="153" t="s">
        <v>150</v>
      </c>
    </row>
    <row r="263" spans="2:65" s="13" customFormat="1">
      <c r="B263" s="158"/>
      <c r="D263" s="152" t="s">
        <v>157</v>
      </c>
      <c r="E263" s="159" t="s">
        <v>1</v>
      </c>
      <c r="F263" s="160" t="s">
        <v>313</v>
      </c>
      <c r="H263" s="161">
        <v>2.621</v>
      </c>
      <c r="I263" s="162"/>
      <c r="L263" s="158"/>
      <c r="M263" s="163"/>
      <c r="T263" s="164"/>
      <c r="AT263" s="159" t="s">
        <v>157</v>
      </c>
      <c r="AU263" s="159" t="s">
        <v>82</v>
      </c>
      <c r="AV263" s="13" t="s">
        <v>82</v>
      </c>
      <c r="AW263" s="13" t="s">
        <v>30</v>
      </c>
      <c r="AX263" s="13" t="s">
        <v>73</v>
      </c>
      <c r="AY263" s="159" t="s">
        <v>150</v>
      </c>
    </row>
    <row r="264" spans="2:65" s="12" customFormat="1">
      <c r="B264" s="151"/>
      <c r="D264" s="152" t="s">
        <v>157</v>
      </c>
      <c r="E264" s="153" t="s">
        <v>1</v>
      </c>
      <c r="F264" s="154" t="s">
        <v>314</v>
      </c>
      <c r="H264" s="153" t="s">
        <v>1</v>
      </c>
      <c r="I264" s="155"/>
      <c r="L264" s="151"/>
      <c r="M264" s="156"/>
      <c r="T264" s="157"/>
      <c r="AT264" s="153" t="s">
        <v>157</v>
      </c>
      <c r="AU264" s="153" t="s">
        <v>82</v>
      </c>
      <c r="AV264" s="12" t="s">
        <v>80</v>
      </c>
      <c r="AW264" s="12" t="s">
        <v>30</v>
      </c>
      <c r="AX264" s="12" t="s">
        <v>73</v>
      </c>
      <c r="AY264" s="153" t="s">
        <v>150</v>
      </c>
    </row>
    <row r="265" spans="2:65" s="13" customFormat="1">
      <c r="B265" s="158"/>
      <c r="D265" s="152" t="s">
        <v>157</v>
      </c>
      <c r="E265" s="159" t="s">
        <v>1</v>
      </c>
      <c r="F265" s="160" t="s">
        <v>315</v>
      </c>
      <c r="H265" s="161">
        <v>0.25</v>
      </c>
      <c r="I265" s="162"/>
      <c r="L265" s="158"/>
      <c r="M265" s="163"/>
      <c r="T265" s="164"/>
      <c r="AT265" s="159" t="s">
        <v>157</v>
      </c>
      <c r="AU265" s="159" t="s">
        <v>82</v>
      </c>
      <c r="AV265" s="13" t="s">
        <v>82</v>
      </c>
      <c r="AW265" s="13" t="s">
        <v>30</v>
      </c>
      <c r="AX265" s="13" t="s">
        <v>73</v>
      </c>
      <c r="AY265" s="159" t="s">
        <v>150</v>
      </c>
    </row>
    <row r="266" spans="2:65" s="14" customFormat="1">
      <c r="B266" s="165"/>
      <c r="D266" s="152" t="s">
        <v>157</v>
      </c>
      <c r="E266" s="166" t="s">
        <v>1</v>
      </c>
      <c r="F266" s="167" t="s">
        <v>162</v>
      </c>
      <c r="H266" s="168">
        <v>2.871</v>
      </c>
      <c r="I266" s="169"/>
      <c r="L266" s="165"/>
      <c r="M266" s="170"/>
      <c r="T266" s="171"/>
      <c r="AT266" s="166" t="s">
        <v>157</v>
      </c>
      <c r="AU266" s="166" t="s">
        <v>82</v>
      </c>
      <c r="AV266" s="14" t="s">
        <v>156</v>
      </c>
      <c r="AW266" s="14" t="s">
        <v>30</v>
      </c>
      <c r="AX266" s="14" t="s">
        <v>80</v>
      </c>
      <c r="AY266" s="166" t="s">
        <v>150</v>
      </c>
    </row>
    <row r="267" spans="2:65" s="1" customFormat="1" ht="44.25" customHeight="1">
      <c r="B267" s="32"/>
      <c r="C267" s="137" t="s">
        <v>316</v>
      </c>
      <c r="D267" s="137" t="s">
        <v>152</v>
      </c>
      <c r="E267" s="138" t="s">
        <v>317</v>
      </c>
      <c r="F267" s="139" t="s">
        <v>318</v>
      </c>
      <c r="G267" s="140" t="s">
        <v>175</v>
      </c>
      <c r="H267" s="141">
        <v>54.872</v>
      </c>
      <c r="I267" s="142"/>
      <c r="J267" s="143">
        <f>ROUND(I267*H267,2)</f>
        <v>0</v>
      </c>
      <c r="K267" s="144"/>
      <c r="L267" s="32"/>
      <c r="M267" s="145" t="s">
        <v>1</v>
      </c>
      <c r="N267" s="146" t="s">
        <v>38</v>
      </c>
      <c r="P267" s="147">
        <f>O267*H267</f>
        <v>0</v>
      </c>
      <c r="Q267" s="147">
        <v>0</v>
      </c>
      <c r="R267" s="147">
        <f>Q267*H267</f>
        <v>0</v>
      </c>
      <c r="S267" s="147">
        <v>0</v>
      </c>
      <c r="T267" s="148">
        <f>S267*H267</f>
        <v>0</v>
      </c>
      <c r="AR267" s="149" t="s">
        <v>156</v>
      </c>
      <c r="AT267" s="149" t="s">
        <v>152</v>
      </c>
      <c r="AU267" s="149" t="s">
        <v>82</v>
      </c>
      <c r="AY267" s="17" t="s">
        <v>150</v>
      </c>
      <c r="BE267" s="150">
        <f>IF(N267="základní",J267,0)</f>
        <v>0</v>
      </c>
      <c r="BF267" s="150">
        <f>IF(N267="snížená",J267,0)</f>
        <v>0</v>
      </c>
      <c r="BG267" s="150">
        <f>IF(N267="zákl. přenesená",J267,0)</f>
        <v>0</v>
      </c>
      <c r="BH267" s="150">
        <f>IF(N267="sníž. přenesená",J267,0)</f>
        <v>0</v>
      </c>
      <c r="BI267" s="150">
        <f>IF(N267="nulová",J267,0)</f>
        <v>0</v>
      </c>
      <c r="BJ267" s="17" t="s">
        <v>80</v>
      </c>
      <c r="BK267" s="150">
        <f>ROUND(I267*H267,2)</f>
        <v>0</v>
      </c>
      <c r="BL267" s="17" t="s">
        <v>156</v>
      </c>
      <c r="BM267" s="149" t="s">
        <v>319</v>
      </c>
    </row>
    <row r="268" spans="2:65" s="13" customFormat="1">
      <c r="B268" s="158"/>
      <c r="D268" s="152" t="s">
        <v>157</v>
      </c>
      <c r="F268" s="160" t="s">
        <v>320</v>
      </c>
      <c r="H268" s="161">
        <v>54.872</v>
      </c>
      <c r="I268" s="162"/>
      <c r="L268" s="158"/>
      <c r="M268" s="163"/>
      <c r="T268" s="164"/>
      <c r="AT268" s="159" t="s">
        <v>157</v>
      </c>
      <c r="AU268" s="159" t="s">
        <v>82</v>
      </c>
      <c r="AV268" s="13" t="s">
        <v>82</v>
      </c>
      <c r="AW268" s="13" t="s">
        <v>4</v>
      </c>
      <c r="AX268" s="13" t="s">
        <v>80</v>
      </c>
      <c r="AY268" s="159" t="s">
        <v>150</v>
      </c>
    </row>
    <row r="269" spans="2:65" s="1" customFormat="1" ht="33" customHeight="1">
      <c r="B269" s="32"/>
      <c r="C269" s="137" t="s">
        <v>321</v>
      </c>
      <c r="D269" s="137" t="s">
        <v>152</v>
      </c>
      <c r="E269" s="138" t="s">
        <v>322</v>
      </c>
      <c r="F269" s="139" t="s">
        <v>323</v>
      </c>
      <c r="G269" s="140" t="s">
        <v>175</v>
      </c>
      <c r="H269" s="141">
        <v>2.61</v>
      </c>
      <c r="I269" s="142"/>
      <c r="J269" s="143">
        <f>ROUND(I269*H269,2)</f>
        <v>0</v>
      </c>
      <c r="K269" s="144"/>
      <c r="L269" s="32"/>
      <c r="M269" s="145" t="s">
        <v>1</v>
      </c>
      <c r="N269" s="146" t="s">
        <v>38</v>
      </c>
      <c r="P269" s="147">
        <f>O269*H269</f>
        <v>0</v>
      </c>
      <c r="Q269" s="147">
        <v>0</v>
      </c>
      <c r="R269" s="147">
        <f>Q269*H269</f>
        <v>0</v>
      </c>
      <c r="S269" s="147">
        <v>0</v>
      </c>
      <c r="T269" s="148">
        <f>S269*H269</f>
        <v>0</v>
      </c>
      <c r="AR269" s="149" t="s">
        <v>156</v>
      </c>
      <c r="AT269" s="149" t="s">
        <v>152</v>
      </c>
      <c r="AU269" s="149" t="s">
        <v>82</v>
      </c>
      <c r="AY269" s="17" t="s">
        <v>150</v>
      </c>
      <c r="BE269" s="150">
        <f>IF(N269="základní",J269,0)</f>
        <v>0</v>
      </c>
      <c r="BF269" s="150">
        <f>IF(N269="snížená",J269,0)</f>
        <v>0</v>
      </c>
      <c r="BG269" s="150">
        <f>IF(N269="zákl. přenesená",J269,0)</f>
        <v>0</v>
      </c>
      <c r="BH269" s="150">
        <f>IF(N269="sníž. přenesená",J269,0)</f>
        <v>0</v>
      </c>
      <c r="BI269" s="150">
        <f>IF(N269="nulová",J269,0)</f>
        <v>0</v>
      </c>
      <c r="BJ269" s="17" t="s">
        <v>80</v>
      </c>
      <c r="BK269" s="150">
        <f>ROUND(I269*H269,2)</f>
        <v>0</v>
      </c>
      <c r="BL269" s="17" t="s">
        <v>156</v>
      </c>
      <c r="BM269" s="149" t="s">
        <v>324</v>
      </c>
    </row>
    <row r="270" spans="2:65" s="13" customFormat="1">
      <c r="B270" s="158"/>
      <c r="D270" s="152" t="s">
        <v>157</v>
      </c>
      <c r="E270" s="159" t="s">
        <v>1</v>
      </c>
      <c r="F270" s="160" t="s">
        <v>325</v>
      </c>
      <c r="H270" s="161">
        <v>2.61</v>
      </c>
      <c r="I270" s="162"/>
      <c r="L270" s="158"/>
      <c r="M270" s="163"/>
      <c r="T270" s="164"/>
      <c r="AT270" s="159" t="s">
        <v>157</v>
      </c>
      <c r="AU270" s="159" t="s">
        <v>82</v>
      </c>
      <c r="AV270" s="13" t="s">
        <v>82</v>
      </c>
      <c r="AW270" s="13" t="s">
        <v>30</v>
      </c>
      <c r="AX270" s="13" t="s">
        <v>73</v>
      </c>
      <c r="AY270" s="159" t="s">
        <v>150</v>
      </c>
    </row>
    <row r="271" spans="2:65" s="14" customFormat="1">
      <c r="B271" s="165"/>
      <c r="D271" s="152" t="s">
        <v>157</v>
      </c>
      <c r="E271" s="166" t="s">
        <v>1</v>
      </c>
      <c r="F271" s="167" t="s">
        <v>162</v>
      </c>
      <c r="H271" s="168">
        <v>2.61</v>
      </c>
      <c r="I271" s="169"/>
      <c r="L271" s="165"/>
      <c r="M271" s="170"/>
      <c r="T271" s="171"/>
      <c r="AT271" s="166" t="s">
        <v>157</v>
      </c>
      <c r="AU271" s="166" t="s">
        <v>82</v>
      </c>
      <c r="AV271" s="14" t="s">
        <v>156</v>
      </c>
      <c r="AW271" s="14" t="s">
        <v>30</v>
      </c>
      <c r="AX271" s="14" t="s">
        <v>80</v>
      </c>
      <c r="AY271" s="166" t="s">
        <v>150</v>
      </c>
    </row>
    <row r="272" spans="2:65" s="1" customFormat="1" ht="24.2" customHeight="1">
      <c r="B272" s="32"/>
      <c r="C272" s="137" t="s">
        <v>326</v>
      </c>
      <c r="D272" s="137" t="s">
        <v>152</v>
      </c>
      <c r="E272" s="138" t="s">
        <v>327</v>
      </c>
      <c r="F272" s="139" t="s">
        <v>328</v>
      </c>
      <c r="G272" s="140" t="s">
        <v>175</v>
      </c>
      <c r="H272" s="141">
        <v>0.25</v>
      </c>
      <c r="I272" s="142"/>
      <c r="J272" s="143">
        <f>ROUND(I272*H272,2)</f>
        <v>0</v>
      </c>
      <c r="K272" s="144"/>
      <c r="L272" s="32"/>
      <c r="M272" s="145" t="s">
        <v>1</v>
      </c>
      <c r="N272" s="146" t="s">
        <v>38</v>
      </c>
      <c r="P272" s="147">
        <f>O272*H272</f>
        <v>0</v>
      </c>
      <c r="Q272" s="147">
        <v>0</v>
      </c>
      <c r="R272" s="147">
        <f>Q272*H272</f>
        <v>0</v>
      </c>
      <c r="S272" s="147">
        <v>0</v>
      </c>
      <c r="T272" s="148">
        <f>S272*H272</f>
        <v>0</v>
      </c>
      <c r="AR272" s="149" t="s">
        <v>156</v>
      </c>
      <c r="AT272" s="149" t="s">
        <v>152</v>
      </c>
      <c r="AU272" s="149" t="s">
        <v>82</v>
      </c>
      <c r="AY272" s="17" t="s">
        <v>150</v>
      </c>
      <c r="BE272" s="150">
        <f>IF(N272="základní",J272,0)</f>
        <v>0</v>
      </c>
      <c r="BF272" s="150">
        <f>IF(N272="snížená",J272,0)</f>
        <v>0</v>
      </c>
      <c r="BG272" s="150">
        <f>IF(N272="zákl. přenesená",J272,0)</f>
        <v>0</v>
      </c>
      <c r="BH272" s="150">
        <f>IF(N272="sníž. přenesená",J272,0)</f>
        <v>0</v>
      </c>
      <c r="BI272" s="150">
        <f>IF(N272="nulová",J272,0)</f>
        <v>0</v>
      </c>
      <c r="BJ272" s="17" t="s">
        <v>80</v>
      </c>
      <c r="BK272" s="150">
        <f>ROUND(I272*H272,2)</f>
        <v>0</v>
      </c>
      <c r="BL272" s="17" t="s">
        <v>156</v>
      </c>
      <c r="BM272" s="149" t="s">
        <v>329</v>
      </c>
    </row>
    <row r="273" spans="2:65" s="12" customFormat="1">
      <c r="B273" s="151"/>
      <c r="D273" s="152" t="s">
        <v>157</v>
      </c>
      <c r="E273" s="153" t="s">
        <v>1</v>
      </c>
      <c r="F273" s="154" t="s">
        <v>330</v>
      </c>
      <c r="H273" s="153" t="s">
        <v>1</v>
      </c>
      <c r="I273" s="155"/>
      <c r="L273" s="151"/>
      <c r="M273" s="156"/>
      <c r="T273" s="157"/>
      <c r="AT273" s="153" t="s">
        <v>157</v>
      </c>
      <c r="AU273" s="153" t="s">
        <v>82</v>
      </c>
      <c r="AV273" s="12" t="s">
        <v>80</v>
      </c>
      <c r="AW273" s="12" t="s">
        <v>30</v>
      </c>
      <c r="AX273" s="12" t="s">
        <v>73</v>
      </c>
      <c r="AY273" s="153" t="s">
        <v>150</v>
      </c>
    </row>
    <row r="274" spans="2:65" s="13" customFormat="1">
      <c r="B274" s="158"/>
      <c r="D274" s="152" t="s">
        <v>157</v>
      </c>
      <c r="E274" s="159" t="s">
        <v>1</v>
      </c>
      <c r="F274" s="160" t="s">
        <v>315</v>
      </c>
      <c r="H274" s="161">
        <v>0.25</v>
      </c>
      <c r="I274" s="162"/>
      <c r="L274" s="158"/>
      <c r="M274" s="163"/>
      <c r="T274" s="164"/>
      <c r="AT274" s="159" t="s">
        <v>157</v>
      </c>
      <c r="AU274" s="159" t="s">
        <v>82</v>
      </c>
      <c r="AV274" s="13" t="s">
        <v>82</v>
      </c>
      <c r="AW274" s="13" t="s">
        <v>30</v>
      </c>
      <c r="AX274" s="13" t="s">
        <v>73</v>
      </c>
      <c r="AY274" s="159" t="s">
        <v>150</v>
      </c>
    </row>
    <row r="275" spans="2:65" s="14" customFormat="1">
      <c r="B275" s="165"/>
      <c r="D275" s="152" t="s">
        <v>157</v>
      </c>
      <c r="E275" s="166" t="s">
        <v>1</v>
      </c>
      <c r="F275" s="167" t="s">
        <v>162</v>
      </c>
      <c r="H275" s="168">
        <v>0.25</v>
      </c>
      <c r="I275" s="169"/>
      <c r="L275" s="165"/>
      <c r="M275" s="170"/>
      <c r="T275" s="171"/>
      <c r="AT275" s="166" t="s">
        <v>157</v>
      </c>
      <c r="AU275" s="166" t="s">
        <v>82</v>
      </c>
      <c r="AV275" s="14" t="s">
        <v>156</v>
      </c>
      <c r="AW275" s="14" t="s">
        <v>30</v>
      </c>
      <c r="AX275" s="14" t="s">
        <v>80</v>
      </c>
      <c r="AY275" s="166" t="s">
        <v>150</v>
      </c>
    </row>
    <row r="276" spans="2:65" s="11" customFormat="1" ht="22.9" customHeight="1">
      <c r="B276" s="125"/>
      <c r="D276" s="126" t="s">
        <v>72</v>
      </c>
      <c r="E276" s="135" t="s">
        <v>331</v>
      </c>
      <c r="F276" s="135" t="s">
        <v>332</v>
      </c>
      <c r="I276" s="128"/>
      <c r="J276" s="136">
        <f>BK276</f>
        <v>0</v>
      </c>
      <c r="L276" s="125"/>
      <c r="M276" s="130"/>
      <c r="P276" s="131">
        <f>P277</f>
        <v>0</v>
      </c>
      <c r="R276" s="131">
        <f>R277</f>
        <v>0</v>
      </c>
      <c r="T276" s="132">
        <f>T277</f>
        <v>0</v>
      </c>
      <c r="AR276" s="126" t="s">
        <v>80</v>
      </c>
      <c r="AT276" s="133" t="s">
        <v>72</v>
      </c>
      <c r="AU276" s="133" t="s">
        <v>80</v>
      </c>
      <c r="AY276" s="126" t="s">
        <v>150</v>
      </c>
      <c r="BK276" s="134">
        <f>BK277</f>
        <v>0</v>
      </c>
    </row>
    <row r="277" spans="2:65" s="1" customFormat="1" ht="62.65" customHeight="1">
      <c r="B277" s="32"/>
      <c r="C277" s="137" t="s">
        <v>333</v>
      </c>
      <c r="D277" s="137" t="s">
        <v>152</v>
      </c>
      <c r="E277" s="138" t="s">
        <v>334</v>
      </c>
      <c r="F277" s="139" t="s">
        <v>335</v>
      </c>
      <c r="G277" s="140" t="s">
        <v>175</v>
      </c>
      <c r="H277" s="141">
        <v>13.726000000000001</v>
      </c>
      <c r="I277" s="142"/>
      <c r="J277" s="143">
        <f>ROUND(I277*H277,2)</f>
        <v>0</v>
      </c>
      <c r="K277" s="144"/>
      <c r="L277" s="32"/>
      <c r="M277" s="145" t="s">
        <v>1</v>
      </c>
      <c r="N277" s="146" t="s">
        <v>38</v>
      </c>
      <c r="P277" s="147">
        <f>O277*H277</f>
        <v>0</v>
      </c>
      <c r="Q277" s="147">
        <v>0</v>
      </c>
      <c r="R277" s="147">
        <f>Q277*H277</f>
        <v>0</v>
      </c>
      <c r="S277" s="147">
        <v>0</v>
      </c>
      <c r="T277" s="148">
        <f>S277*H277</f>
        <v>0</v>
      </c>
      <c r="AR277" s="149" t="s">
        <v>156</v>
      </c>
      <c r="AT277" s="149" t="s">
        <v>152</v>
      </c>
      <c r="AU277" s="149" t="s">
        <v>82</v>
      </c>
      <c r="AY277" s="17" t="s">
        <v>150</v>
      </c>
      <c r="BE277" s="150">
        <f>IF(N277="základní",J277,0)</f>
        <v>0</v>
      </c>
      <c r="BF277" s="150">
        <f>IF(N277="snížená",J277,0)</f>
        <v>0</v>
      </c>
      <c r="BG277" s="150">
        <f>IF(N277="zákl. přenesená",J277,0)</f>
        <v>0</v>
      </c>
      <c r="BH277" s="150">
        <f>IF(N277="sníž. přenesená",J277,0)</f>
        <v>0</v>
      </c>
      <c r="BI277" s="150">
        <f>IF(N277="nulová",J277,0)</f>
        <v>0</v>
      </c>
      <c r="BJ277" s="17" t="s">
        <v>80</v>
      </c>
      <c r="BK277" s="150">
        <f>ROUND(I277*H277,2)</f>
        <v>0</v>
      </c>
      <c r="BL277" s="17" t="s">
        <v>156</v>
      </c>
      <c r="BM277" s="149" t="s">
        <v>336</v>
      </c>
    </row>
    <row r="278" spans="2:65" s="11" customFormat="1" ht="25.9" customHeight="1">
      <c r="B278" s="125"/>
      <c r="D278" s="126" t="s">
        <v>72</v>
      </c>
      <c r="E278" s="127" t="s">
        <v>337</v>
      </c>
      <c r="F278" s="127" t="s">
        <v>338</v>
      </c>
      <c r="I278" s="128"/>
      <c r="J278" s="129">
        <f>BK278</f>
        <v>0</v>
      </c>
      <c r="L278" s="125"/>
      <c r="M278" s="130"/>
      <c r="P278" s="131">
        <f>P279+P286+P299+P325</f>
        <v>0</v>
      </c>
      <c r="R278" s="131">
        <f>R279+R286+R299+R325</f>
        <v>3.3356700000000003E-2</v>
      </c>
      <c r="T278" s="132">
        <f>T279+T286+T299+T325</f>
        <v>0.25</v>
      </c>
      <c r="AR278" s="126" t="s">
        <v>82</v>
      </c>
      <c r="AT278" s="133" t="s">
        <v>72</v>
      </c>
      <c r="AU278" s="133" t="s">
        <v>73</v>
      </c>
      <c r="AY278" s="126" t="s">
        <v>150</v>
      </c>
      <c r="BK278" s="134">
        <f>BK279+BK286+BK299+BK325</f>
        <v>0</v>
      </c>
    </row>
    <row r="279" spans="2:65" s="11" customFormat="1" ht="22.9" customHeight="1">
      <c r="B279" s="125"/>
      <c r="D279" s="126" t="s">
        <v>72</v>
      </c>
      <c r="E279" s="135" t="s">
        <v>339</v>
      </c>
      <c r="F279" s="135" t="s">
        <v>340</v>
      </c>
      <c r="I279" s="128"/>
      <c r="J279" s="136">
        <f>BK279</f>
        <v>0</v>
      </c>
      <c r="L279" s="125"/>
      <c r="M279" s="130"/>
      <c r="P279" s="131">
        <f>SUM(P280:P285)</f>
        <v>0</v>
      </c>
      <c r="R279" s="131">
        <f>SUM(R280:R285)</f>
        <v>0</v>
      </c>
      <c r="T279" s="132">
        <f>SUM(T280:T285)</f>
        <v>0</v>
      </c>
      <c r="AR279" s="126" t="s">
        <v>82</v>
      </c>
      <c r="AT279" s="133" t="s">
        <v>72</v>
      </c>
      <c r="AU279" s="133" t="s">
        <v>80</v>
      </c>
      <c r="AY279" s="126" t="s">
        <v>150</v>
      </c>
      <c r="BK279" s="134">
        <f>SUM(BK280:BK285)</f>
        <v>0</v>
      </c>
    </row>
    <row r="280" spans="2:65" s="1" customFormat="1" ht="37.9" customHeight="1">
      <c r="B280" s="32"/>
      <c r="C280" s="137" t="s">
        <v>341</v>
      </c>
      <c r="D280" s="137" t="s">
        <v>152</v>
      </c>
      <c r="E280" s="138" t="s">
        <v>342</v>
      </c>
      <c r="F280" s="139" t="s">
        <v>343</v>
      </c>
      <c r="G280" s="140" t="s">
        <v>211</v>
      </c>
      <c r="H280" s="141">
        <v>1</v>
      </c>
      <c r="I280" s="142"/>
      <c r="J280" s="143">
        <f>ROUND(I280*H280,2)</f>
        <v>0</v>
      </c>
      <c r="K280" s="144"/>
      <c r="L280" s="32"/>
      <c r="M280" s="145" t="s">
        <v>1</v>
      </c>
      <c r="N280" s="146" t="s">
        <v>38</v>
      </c>
      <c r="P280" s="147">
        <f>O280*H280</f>
        <v>0</v>
      </c>
      <c r="Q280" s="147">
        <v>0</v>
      </c>
      <c r="R280" s="147">
        <f>Q280*H280</f>
        <v>0</v>
      </c>
      <c r="S280" s="147">
        <v>0</v>
      </c>
      <c r="T280" s="148">
        <f>S280*H280</f>
        <v>0</v>
      </c>
      <c r="AR280" s="149" t="s">
        <v>212</v>
      </c>
      <c r="AT280" s="149" t="s">
        <v>152</v>
      </c>
      <c r="AU280" s="149" t="s">
        <v>82</v>
      </c>
      <c r="AY280" s="17" t="s">
        <v>150</v>
      </c>
      <c r="BE280" s="150">
        <f>IF(N280="základní",J280,0)</f>
        <v>0</v>
      </c>
      <c r="BF280" s="150">
        <f>IF(N280="snížená",J280,0)</f>
        <v>0</v>
      </c>
      <c r="BG280" s="150">
        <f>IF(N280="zákl. přenesená",J280,0)</f>
        <v>0</v>
      </c>
      <c r="BH280" s="150">
        <f>IF(N280="sníž. přenesená",J280,0)</f>
        <v>0</v>
      </c>
      <c r="BI280" s="150">
        <f>IF(N280="nulová",J280,0)</f>
        <v>0</v>
      </c>
      <c r="BJ280" s="17" t="s">
        <v>80</v>
      </c>
      <c r="BK280" s="150">
        <f>ROUND(I280*H280,2)</f>
        <v>0</v>
      </c>
      <c r="BL280" s="17" t="s">
        <v>212</v>
      </c>
      <c r="BM280" s="149" t="s">
        <v>344</v>
      </c>
    </row>
    <row r="281" spans="2:65" s="13" customFormat="1">
      <c r="B281" s="158"/>
      <c r="D281" s="152" t="s">
        <v>157</v>
      </c>
      <c r="E281" s="159" t="s">
        <v>1</v>
      </c>
      <c r="F281" s="160" t="s">
        <v>218</v>
      </c>
      <c r="H281" s="161">
        <v>1</v>
      </c>
      <c r="I281" s="162"/>
      <c r="L281" s="158"/>
      <c r="M281" s="163"/>
      <c r="T281" s="164"/>
      <c r="AT281" s="159" t="s">
        <v>157</v>
      </c>
      <c r="AU281" s="159" t="s">
        <v>82</v>
      </c>
      <c r="AV281" s="13" t="s">
        <v>82</v>
      </c>
      <c r="AW281" s="13" t="s">
        <v>30</v>
      </c>
      <c r="AX281" s="13" t="s">
        <v>73</v>
      </c>
      <c r="AY281" s="159" t="s">
        <v>150</v>
      </c>
    </row>
    <row r="282" spans="2:65" s="14" customFormat="1">
      <c r="B282" s="165"/>
      <c r="D282" s="152" t="s">
        <v>157</v>
      </c>
      <c r="E282" s="166" t="s">
        <v>1</v>
      </c>
      <c r="F282" s="167" t="s">
        <v>162</v>
      </c>
      <c r="H282" s="168">
        <v>1</v>
      </c>
      <c r="I282" s="169"/>
      <c r="L282" s="165"/>
      <c r="M282" s="170"/>
      <c r="T282" s="171"/>
      <c r="AT282" s="166" t="s">
        <v>157</v>
      </c>
      <c r="AU282" s="166" t="s">
        <v>82</v>
      </c>
      <c r="AV282" s="14" t="s">
        <v>156</v>
      </c>
      <c r="AW282" s="14" t="s">
        <v>30</v>
      </c>
      <c r="AX282" s="14" t="s">
        <v>80</v>
      </c>
      <c r="AY282" s="166" t="s">
        <v>150</v>
      </c>
    </row>
    <row r="283" spans="2:65" s="1" customFormat="1" ht="44.25" customHeight="1">
      <c r="B283" s="32"/>
      <c r="C283" s="172" t="s">
        <v>345</v>
      </c>
      <c r="D283" s="172" t="s">
        <v>234</v>
      </c>
      <c r="E283" s="173" t="s">
        <v>346</v>
      </c>
      <c r="F283" s="174" t="s">
        <v>347</v>
      </c>
      <c r="G283" s="175" t="s">
        <v>211</v>
      </c>
      <c r="H283" s="176">
        <v>1</v>
      </c>
      <c r="I283" s="177"/>
      <c r="J283" s="178">
        <f>ROUND(I283*H283,2)</f>
        <v>0</v>
      </c>
      <c r="K283" s="179"/>
      <c r="L283" s="180"/>
      <c r="M283" s="181" t="s">
        <v>1</v>
      </c>
      <c r="N283" s="182" t="s">
        <v>38</v>
      </c>
      <c r="P283" s="147">
        <f>O283*H283</f>
        <v>0</v>
      </c>
      <c r="Q283" s="147">
        <v>0</v>
      </c>
      <c r="R283" s="147">
        <f>Q283*H283</f>
        <v>0</v>
      </c>
      <c r="S283" s="147">
        <v>0</v>
      </c>
      <c r="T283" s="148">
        <f>S283*H283</f>
        <v>0</v>
      </c>
      <c r="AR283" s="149" t="s">
        <v>345</v>
      </c>
      <c r="AT283" s="149" t="s">
        <v>234</v>
      </c>
      <c r="AU283" s="149" t="s">
        <v>82</v>
      </c>
      <c r="AY283" s="17" t="s">
        <v>150</v>
      </c>
      <c r="BE283" s="150">
        <f>IF(N283="základní",J283,0)</f>
        <v>0</v>
      </c>
      <c r="BF283" s="150">
        <f>IF(N283="snížená",J283,0)</f>
        <v>0</v>
      </c>
      <c r="BG283" s="150">
        <f>IF(N283="zákl. přenesená",J283,0)</f>
        <v>0</v>
      </c>
      <c r="BH283" s="150">
        <f>IF(N283="sníž. přenesená",J283,0)</f>
        <v>0</v>
      </c>
      <c r="BI283" s="150">
        <f>IF(N283="nulová",J283,0)</f>
        <v>0</v>
      </c>
      <c r="BJ283" s="17" t="s">
        <v>80</v>
      </c>
      <c r="BK283" s="150">
        <f>ROUND(I283*H283,2)</f>
        <v>0</v>
      </c>
      <c r="BL283" s="17" t="s">
        <v>212</v>
      </c>
      <c r="BM283" s="149" t="s">
        <v>348</v>
      </c>
    </row>
    <row r="284" spans="2:65" s="13" customFormat="1">
      <c r="B284" s="158"/>
      <c r="D284" s="152" t="s">
        <v>157</v>
      </c>
      <c r="E284" s="159" t="s">
        <v>1</v>
      </c>
      <c r="F284" s="160" t="s">
        <v>218</v>
      </c>
      <c r="H284" s="161">
        <v>1</v>
      </c>
      <c r="I284" s="162"/>
      <c r="L284" s="158"/>
      <c r="M284" s="163"/>
      <c r="T284" s="164"/>
      <c r="AT284" s="159" t="s">
        <v>157</v>
      </c>
      <c r="AU284" s="159" t="s">
        <v>82</v>
      </c>
      <c r="AV284" s="13" t="s">
        <v>82</v>
      </c>
      <c r="AW284" s="13" t="s">
        <v>30</v>
      </c>
      <c r="AX284" s="13" t="s">
        <v>73</v>
      </c>
      <c r="AY284" s="159" t="s">
        <v>150</v>
      </c>
    </row>
    <row r="285" spans="2:65" s="14" customFormat="1">
      <c r="B285" s="165"/>
      <c r="D285" s="152" t="s">
        <v>157</v>
      </c>
      <c r="E285" s="166" t="s">
        <v>1</v>
      </c>
      <c r="F285" s="167" t="s">
        <v>162</v>
      </c>
      <c r="H285" s="168">
        <v>1</v>
      </c>
      <c r="I285" s="169"/>
      <c r="L285" s="165"/>
      <c r="M285" s="170"/>
      <c r="T285" s="171"/>
      <c r="AT285" s="166" t="s">
        <v>157</v>
      </c>
      <c r="AU285" s="166" t="s">
        <v>82</v>
      </c>
      <c r="AV285" s="14" t="s">
        <v>156</v>
      </c>
      <c r="AW285" s="14" t="s">
        <v>30</v>
      </c>
      <c r="AX285" s="14" t="s">
        <v>80</v>
      </c>
      <c r="AY285" s="166" t="s">
        <v>150</v>
      </c>
    </row>
    <row r="286" spans="2:65" s="11" customFormat="1" ht="22.9" customHeight="1">
      <c r="B286" s="125"/>
      <c r="D286" s="126" t="s">
        <v>72</v>
      </c>
      <c r="E286" s="135" t="s">
        <v>349</v>
      </c>
      <c r="F286" s="135" t="s">
        <v>350</v>
      </c>
      <c r="I286" s="128"/>
      <c r="J286" s="136">
        <f>BK286</f>
        <v>0</v>
      </c>
      <c r="L286" s="125"/>
      <c r="M286" s="130"/>
      <c r="P286" s="131">
        <f>SUM(P287:P298)</f>
        <v>0</v>
      </c>
      <c r="R286" s="131">
        <f>SUM(R287:R298)</f>
        <v>9.8975E-3</v>
      </c>
      <c r="T286" s="132">
        <f>SUM(T287:T298)</f>
        <v>0.25</v>
      </c>
      <c r="AR286" s="126" t="s">
        <v>82</v>
      </c>
      <c r="AT286" s="133" t="s">
        <v>72</v>
      </c>
      <c r="AU286" s="133" t="s">
        <v>80</v>
      </c>
      <c r="AY286" s="126" t="s">
        <v>150</v>
      </c>
      <c r="BK286" s="134">
        <f>SUM(BK287:BK298)</f>
        <v>0</v>
      </c>
    </row>
    <row r="287" spans="2:65" s="1" customFormat="1" ht="24.2" customHeight="1">
      <c r="B287" s="32"/>
      <c r="C287" s="137" t="s">
        <v>351</v>
      </c>
      <c r="D287" s="137" t="s">
        <v>152</v>
      </c>
      <c r="E287" s="138" t="s">
        <v>352</v>
      </c>
      <c r="F287" s="139" t="s">
        <v>353</v>
      </c>
      <c r="G287" s="140" t="s">
        <v>354</v>
      </c>
      <c r="H287" s="141">
        <v>197.95</v>
      </c>
      <c r="I287" s="142"/>
      <c r="J287" s="143">
        <f>ROUND(I287*H287,2)</f>
        <v>0</v>
      </c>
      <c r="K287" s="144"/>
      <c r="L287" s="32"/>
      <c r="M287" s="145" t="s">
        <v>1</v>
      </c>
      <c r="N287" s="146" t="s">
        <v>38</v>
      </c>
      <c r="P287" s="147">
        <f>O287*H287</f>
        <v>0</v>
      </c>
      <c r="Q287" s="147">
        <v>5.0000000000000002E-5</v>
      </c>
      <c r="R287" s="147">
        <f>Q287*H287</f>
        <v>9.8975E-3</v>
      </c>
      <c r="S287" s="147">
        <v>0</v>
      </c>
      <c r="T287" s="148">
        <f>S287*H287</f>
        <v>0</v>
      </c>
      <c r="AR287" s="149" t="s">
        <v>212</v>
      </c>
      <c r="AT287" s="149" t="s">
        <v>152</v>
      </c>
      <c r="AU287" s="149" t="s">
        <v>82</v>
      </c>
      <c r="AY287" s="17" t="s">
        <v>150</v>
      </c>
      <c r="BE287" s="150">
        <f>IF(N287="základní",J287,0)</f>
        <v>0</v>
      </c>
      <c r="BF287" s="150">
        <f>IF(N287="snížená",J287,0)</f>
        <v>0</v>
      </c>
      <c r="BG287" s="150">
        <f>IF(N287="zákl. přenesená",J287,0)</f>
        <v>0</v>
      </c>
      <c r="BH287" s="150">
        <f>IF(N287="sníž. přenesená",J287,0)</f>
        <v>0</v>
      </c>
      <c r="BI287" s="150">
        <f>IF(N287="nulová",J287,0)</f>
        <v>0</v>
      </c>
      <c r="BJ287" s="17" t="s">
        <v>80</v>
      </c>
      <c r="BK287" s="150">
        <f>ROUND(I287*H287,2)</f>
        <v>0</v>
      </c>
      <c r="BL287" s="17" t="s">
        <v>212</v>
      </c>
      <c r="BM287" s="149" t="s">
        <v>355</v>
      </c>
    </row>
    <row r="288" spans="2:65" s="12" customFormat="1">
      <c r="B288" s="151"/>
      <c r="D288" s="152" t="s">
        <v>157</v>
      </c>
      <c r="E288" s="153" t="s">
        <v>1</v>
      </c>
      <c r="F288" s="154" t="s">
        <v>356</v>
      </c>
      <c r="H288" s="153" t="s">
        <v>1</v>
      </c>
      <c r="I288" s="155"/>
      <c r="L288" s="151"/>
      <c r="M288" s="156"/>
      <c r="T288" s="157"/>
      <c r="AT288" s="153" t="s">
        <v>157</v>
      </c>
      <c r="AU288" s="153" t="s">
        <v>82</v>
      </c>
      <c r="AV288" s="12" t="s">
        <v>80</v>
      </c>
      <c r="AW288" s="12" t="s">
        <v>30</v>
      </c>
      <c r="AX288" s="12" t="s">
        <v>73</v>
      </c>
      <c r="AY288" s="153" t="s">
        <v>150</v>
      </c>
    </row>
    <row r="289" spans="2:65" s="13" customFormat="1">
      <c r="B289" s="158"/>
      <c r="D289" s="152" t="s">
        <v>157</v>
      </c>
      <c r="E289" s="159" t="s">
        <v>1</v>
      </c>
      <c r="F289" s="160" t="s">
        <v>357</v>
      </c>
      <c r="H289" s="161">
        <v>197.95</v>
      </c>
      <c r="I289" s="162"/>
      <c r="L289" s="158"/>
      <c r="M289" s="163"/>
      <c r="T289" s="164"/>
      <c r="AT289" s="159" t="s">
        <v>157</v>
      </c>
      <c r="AU289" s="159" t="s">
        <v>82</v>
      </c>
      <c r="AV289" s="13" t="s">
        <v>82</v>
      </c>
      <c r="AW289" s="13" t="s">
        <v>30</v>
      </c>
      <c r="AX289" s="13" t="s">
        <v>73</v>
      </c>
      <c r="AY289" s="159" t="s">
        <v>150</v>
      </c>
    </row>
    <row r="290" spans="2:65" s="14" customFormat="1">
      <c r="B290" s="165"/>
      <c r="D290" s="152" t="s">
        <v>157</v>
      </c>
      <c r="E290" s="166" t="s">
        <v>1</v>
      </c>
      <c r="F290" s="167" t="s">
        <v>162</v>
      </c>
      <c r="H290" s="168">
        <v>197.95</v>
      </c>
      <c r="I290" s="169"/>
      <c r="L290" s="165"/>
      <c r="M290" s="170"/>
      <c r="T290" s="171"/>
      <c r="AT290" s="166" t="s">
        <v>157</v>
      </c>
      <c r="AU290" s="166" t="s">
        <v>82</v>
      </c>
      <c r="AV290" s="14" t="s">
        <v>156</v>
      </c>
      <c r="AW290" s="14" t="s">
        <v>30</v>
      </c>
      <c r="AX290" s="14" t="s">
        <v>80</v>
      </c>
      <c r="AY290" s="166" t="s">
        <v>150</v>
      </c>
    </row>
    <row r="291" spans="2:65" s="1" customFormat="1" ht="55.5" customHeight="1">
      <c r="B291" s="32"/>
      <c r="C291" s="172" t="s">
        <v>358</v>
      </c>
      <c r="D291" s="172" t="s">
        <v>234</v>
      </c>
      <c r="E291" s="173" t="s">
        <v>359</v>
      </c>
      <c r="F291" s="174" t="s">
        <v>360</v>
      </c>
      <c r="G291" s="175" t="s">
        <v>211</v>
      </c>
      <c r="H291" s="176">
        <v>1</v>
      </c>
      <c r="I291" s="177"/>
      <c r="J291" s="178">
        <f>ROUND(I291*H291,2)</f>
        <v>0</v>
      </c>
      <c r="K291" s="179"/>
      <c r="L291" s="180"/>
      <c r="M291" s="181" t="s">
        <v>1</v>
      </c>
      <c r="N291" s="182" t="s">
        <v>38</v>
      </c>
      <c r="P291" s="147">
        <f>O291*H291</f>
        <v>0</v>
      </c>
      <c r="Q291" s="147">
        <v>0</v>
      </c>
      <c r="R291" s="147">
        <f>Q291*H291</f>
        <v>0</v>
      </c>
      <c r="S291" s="147">
        <v>0</v>
      </c>
      <c r="T291" s="148">
        <f>S291*H291</f>
        <v>0</v>
      </c>
      <c r="AR291" s="149" t="s">
        <v>345</v>
      </c>
      <c r="AT291" s="149" t="s">
        <v>234</v>
      </c>
      <c r="AU291" s="149" t="s">
        <v>82</v>
      </c>
      <c r="AY291" s="17" t="s">
        <v>150</v>
      </c>
      <c r="BE291" s="150">
        <f>IF(N291="základní",J291,0)</f>
        <v>0</v>
      </c>
      <c r="BF291" s="150">
        <f>IF(N291="snížená",J291,0)</f>
        <v>0</v>
      </c>
      <c r="BG291" s="150">
        <f>IF(N291="zákl. přenesená",J291,0)</f>
        <v>0</v>
      </c>
      <c r="BH291" s="150">
        <f>IF(N291="sníž. přenesená",J291,0)</f>
        <v>0</v>
      </c>
      <c r="BI291" s="150">
        <f>IF(N291="nulová",J291,0)</f>
        <v>0</v>
      </c>
      <c r="BJ291" s="17" t="s">
        <v>80</v>
      </c>
      <c r="BK291" s="150">
        <f>ROUND(I291*H291,2)</f>
        <v>0</v>
      </c>
      <c r="BL291" s="17" t="s">
        <v>212</v>
      </c>
      <c r="BM291" s="149" t="s">
        <v>361</v>
      </c>
    </row>
    <row r="292" spans="2:65" s="13" customFormat="1">
      <c r="B292" s="158"/>
      <c r="D292" s="152" t="s">
        <v>157</v>
      </c>
      <c r="E292" s="159" t="s">
        <v>1</v>
      </c>
      <c r="F292" s="160" t="s">
        <v>218</v>
      </c>
      <c r="H292" s="161">
        <v>1</v>
      </c>
      <c r="I292" s="162"/>
      <c r="L292" s="158"/>
      <c r="M292" s="163"/>
      <c r="T292" s="164"/>
      <c r="AT292" s="159" t="s">
        <v>157</v>
      </c>
      <c r="AU292" s="159" t="s">
        <v>82</v>
      </c>
      <c r="AV292" s="13" t="s">
        <v>82</v>
      </c>
      <c r="AW292" s="13" t="s">
        <v>30</v>
      </c>
      <c r="AX292" s="13" t="s">
        <v>73</v>
      </c>
      <c r="AY292" s="159" t="s">
        <v>150</v>
      </c>
    </row>
    <row r="293" spans="2:65" s="14" customFormat="1">
      <c r="B293" s="165"/>
      <c r="D293" s="152" t="s">
        <v>157</v>
      </c>
      <c r="E293" s="166" t="s">
        <v>1</v>
      </c>
      <c r="F293" s="167" t="s">
        <v>162</v>
      </c>
      <c r="H293" s="168">
        <v>1</v>
      </c>
      <c r="I293" s="169"/>
      <c r="L293" s="165"/>
      <c r="M293" s="170"/>
      <c r="T293" s="171"/>
      <c r="AT293" s="166" t="s">
        <v>157</v>
      </c>
      <c r="AU293" s="166" t="s">
        <v>82</v>
      </c>
      <c r="AV293" s="14" t="s">
        <v>156</v>
      </c>
      <c r="AW293" s="14" t="s">
        <v>30</v>
      </c>
      <c r="AX293" s="14" t="s">
        <v>80</v>
      </c>
      <c r="AY293" s="166" t="s">
        <v>150</v>
      </c>
    </row>
    <row r="294" spans="2:65" s="1" customFormat="1" ht="33" customHeight="1">
      <c r="B294" s="32"/>
      <c r="C294" s="137" t="s">
        <v>362</v>
      </c>
      <c r="D294" s="137" t="s">
        <v>152</v>
      </c>
      <c r="E294" s="138" t="s">
        <v>363</v>
      </c>
      <c r="F294" s="139" t="s">
        <v>364</v>
      </c>
      <c r="G294" s="140" t="s">
        <v>354</v>
      </c>
      <c r="H294" s="141">
        <v>250</v>
      </c>
      <c r="I294" s="142"/>
      <c r="J294" s="143">
        <f>ROUND(I294*H294,2)</f>
        <v>0</v>
      </c>
      <c r="K294" s="144"/>
      <c r="L294" s="32"/>
      <c r="M294" s="145" t="s">
        <v>1</v>
      </c>
      <c r="N294" s="146" t="s">
        <v>38</v>
      </c>
      <c r="P294" s="147">
        <f>O294*H294</f>
        <v>0</v>
      </c>
      <c r="Q294" s="147">
        <v>0</v>
      </c>
      <c r="R294" s="147">
        <f>Q294*H294</f>
        <v>0</v>
      </c>
      <c r="S294" s="147">
        <v>1E-3</v>
      </c>
      <c r="T294" s="148">
        <f>S294*H294</f>
        <v>0.25</v>
      </c>
      <c r="AR294" s="149" t="s">
        <v>212</v>
      </c>
      <c r="AT294" s="149" t="s">
        <v>152</v>
      </c>
      <c r="AU294" s="149" t="s">
        <v>82</v>
      </c>
      <c r="AY294" s="17" t="s">
        <v>150</v>
      </c>
      <c r="BE294" s="150">
        <f>IF(N294="základní",J294,0)</f>
        <v>0</v>
      </c>
      <c r="BF294" s="150">
        <f>IF(N294="snížená",J294,0)</f>
        <v>0</v>
      </c>
      <c r="BG294" s="150">
        <f>IF(N294="zákl. přenesená",J294,0)</f>
        <v>0</v>
      </c>
      <c r="BH294" s="150">
        <f>IF(N294="sníž. přenesená",J294,0)</f>
        <v>0</v>
      </c>
      <c r="BI294" s="150">
        <f>IF(N294="nulová",J294,0)</f>
        <v>0</v>
      </c>
      <c r="BJ294" s="17" t="s">
        <v>80</v>
      </c>
      <c r="BK294" s="150">
        <f>ROUND(I294*H294,2)</f>
        <v>0</v>
      </c>
      <c r="BL294" s="17" t="s">
        <v>212</v>
      </c>
      <c r="BM294" s="149" t="s">
        <v>365</v>
      </c>
    </row>
    <row r="295" spans="2:65" s="12" customFormat="1">
      <c r="B295" s="151"/>
      <c r="D295" s="152" t="s">
        <v>157</v>
      </c>
      <c r="E295" s="153" t="s">
        <v>1</v>
      </c>
      <c r="F295" s="154" t="s">
        <v>366</v>
      </c>
      <c r="H295" s="153" t="s">
        <v>1</v>
      </c>
      <c r="I295" s="155"/>
      <c r="L295" s="151"/>
      <c r="M295" s="156"/>
      <c r="T295" s="157"/>
      <c r="AT295" s="153" t="s">
        <v>157</v>
      </c>
      <c r="AU295" s="153" t="s">
        <v>82</v>
      </c>
      <c r="AV295" s="12" t="s">
        <v>80</v>
      </c>
      <c r="AW295" s="12" t="s">
        <v>30</v>
      </c>
      <c r="AX295" s="12" t="s">
        <v>73</v>
      </c>
      <c r="AY295" s="153" t="s">
        <v>150</v>
      </c>
    </row>
    <row r="296" spans="2:65" s="13" customFormat="1">
      <c r="B296" s="158"/>
      <c r="D296" s="152" t="s">
        <v>157</v>
      </c>
      <c r="E296" s="159" t="s">
        <v>1</v>
      </c>
      <c r="F296" s="160" t="s">
        <v>367</v>
      </c>
      <c r="H296" s="161">
        <v>250</v>
      </c>
      <c r="I296" s="162"/>
      <c r="L296" s="158"/>
      <c r="M296" s="163"/>
      <c r="T296" s="164"/>
      <c r="AT296" s="159" t="s">
        <v>157</v>
      </c>
      <c r="AU296" s="159" t="s">
        <v>82</v>
      </c>
      <c r="AV296" s="13" t="s">
        <v>82</v>
      </c>
      <c r="AW296" s="13" t="s">
        <v>30</v>
      </c>
      <c r="AX296" s="13" t="s">
        <v>73</v>
      </c>
      <c r="AY296" s="159" t="s">
        <v>150</v>
      </c>
    </row>
    <row r="297" spans="2:65" s="14" customFormat="1">
      <c r="B297" s="165"/>
      <c r="D297" s="152" t="s">
        <v>157</v>
      </c>
      <c r="E297" s="166" t="s">
        <v>1</v>
      </c>
      <c r="F297" s="167" t="s">
        <v>162</v>
      </c>
      <c r="H297" s="168">
        <v>250</v>
      </c>
      <c r="I297" s="169"/>
      <c r="L297" s="165"/>
      <c r="M297" s="170"/>
      <c r="T297" s="171"/>
      <c r="AT297" s="166" t="s">
        <v>157</v>
      </c>
      <c r="AU297" s="166" t="s">
        <v>82</v>
      </c>
      <c r="AV297" s="14" t="s">
        <v>156</v>
      </c>
      <c r="AW297" s="14" t="s">
        <v>30</v>
      </c>
      <c r="AX297" s="14" t="s">
        <v>80</v>
      </c>
      <c r="AY297" s="166" t="s">
        <v>150</v>
      </c>
    </row>
    <row r="298" spans="2:65" s="1" customFormat="1" ht="24.2" customHeight="1">
      <c r="B298" s="32"/>
      <c r="C298" s="137" t="s">
        <v>368</v>
      </c>
      <c r="D298" s="137" t="s">
        <v>152</v>
      </c>
      <c r="E298" s="138" t="s">
        <v>369</v>
      </c>
      <c r="F298" s="139" t="s">
        <v>370</v>
      </c>
      <c r="G298" s="140" t="s">
        <v>371</v>
      </c>
      <c r="H298" s="183"/>
      <c r="I298" s="142"/>
      <c r="J298" s="143">
        <f>ROUND(I298*H298,2)</f>
        <v>0</v>
      </c>
      <c r="K298" s="144"/>
      <c r="L298" s="32"/>
      <c r="M298" s="145" t="s">
        <v>1</v>
      </c>
      <c r="N298" s="146" t="s">
        <v>38</v>
      </c>
      <c r="P298" s="147">
        <f>O298*H298</f>
        <v>0</v>
      </c>
      <c r="Q298" s="147">
        <v>0</v>
      </c>
      <c r="R298" s="147">
        <f>Q298*H298</f>
        <v>0</v>
      </c>
      <c r="S298" s="147">
        <v>0</v>
      </c>
      <c r="T298" s="148">
        <f>S298*H298</f>
        <v>0</v>
      </c>
      <c r="AR298" s="149" t="s">
        <v>212</v>
      </c>
      <c r="AT298" s="149" t="s">
        <v>152</v>
      </c>
      <c r="AU298" s="149" t="s">
        <v>82</v>
      </c>
      <c r="AY298" s="17" t="s">
        <v>150</v>
      </c>
      <c r="BE298" s="150">
        <f>IF(N298="základní",J298,0)</f>
        <v>0</v>
      </c>
      <c r="BF298" s="150">
        <f>IF(N298="snížená",J298,0)</f>
        <v>0</v>
      </c>
      <c r="BG298" s="150">
        <f>IF(N298="zákl. přenesená",J298,0)</f>
        <v>0</v>
      </c>
      <c r="BH298" s="150">
        <f>IF(N298="sníž. přenesená",J298,0)</f>
        <v>0</v>
      </c>
      <c r="BI298" s="150">
        <f>IF(N298="nulová",J298,0)</f>
        <v>0</v>
      </c>
      <c r="BJ298" s="17" t="s">
        <v>80</v>
      </c>
      <c r="BK298" s="150">
        <f>ROUND(I298*H298,2)</f>
        <v>0</v>
      </c>
      <c r="BL298" s="17" t="s">
        <v>212</v>
      </c>
      <c r="BM298" s="149" t="s">
        <v>372</v>
      </c>
    </row>
    <row r="299" spans="2:65" s="11" customFormat="1" ht="22.9" customHeight="1">
      <c r="B299" s="125"/>
      <c r="D299" s="126" t="s">
        <v>72</v>
      </c>
      <c r="E299" s="135" t="s">
        <v>373</v>
      </c>
      <c r="F299" s="135" t="s">
        <v>374</v>
      </c>
      <c r="I299" s="128"/>
      <c r="J299" s="136">
        <f>BK299</f>
        <v>0</v>
      </c>
      <c r="L299" s="125"/>
      <c r="M299" s="130"/>
      <c r="P299" s="131">
        <f>SUM(P300:P324)</f>
        <v>0</v>
      </c>
      <c r="R299" s="131">
        <f>SUM(R300:R324)</f>
        <v>2.3459200000000003E-2</v>
      </c>
      <c r="T299" s="132">
        <f>SUM(T300:T324)</f>
        <v>0</v>
      </c>
      <c r="AR299" s="126" t="s">
        <v>82</v>
      </c>
      <c r="AT299" s="133" t="s">
        <v>72</v>
      </c>
      <c r="AU299" s="133" t="s">
        <v>80</v>
      </c>
      <c r="AY299" s="126" t="s">
        <v>150</v>
      </c>
      <c r="BK299" s="134">
        <f>SUM(BK300:BK324)</f>
        <v>0</v>
      </c>
    </row>
    <row r="300" spans="2:65" s="1" customFormat="1" ht="37.9" customHeight="1">
      <c r="B300" s="32"/>
      <c r="C300" s="137" t="s">
        <v>375</v>
      </c>
      <c r="D300" s="137" t="s">
        <v>152</v>
      </c>
      <c r="E300" s="138" t="s">
        <v>376</v>
      </c>
      <c r="F300" s="139" t="s">
        <v>377</v>
      </c>
      <c r="G300" s="140" t="s">
        <v>165</v>
      </c>
      <c r="H300" s="141">
        <v>293.24</v>
      </c>
      <c r="I300" s="142"/>
      <c r="J300" s="143">
        <f>ROUND(I300*H300,2)</f>
        <v>0</v>
      </c>
      <c r="K300" s="144"/>
      <c r="L300" s="32"/>
      <c r="M300" s="145" t="s">
        <v>1</v>
      </c>
      <c r="N300" s="146" t="s">
        <v>38</v>
      </c>
      <c r="P300" s="147">
        <f>O300*H300</f>
        <v>0</v>
      </c>
      <c r="Q300" s="147">
        <v>8.0000000000000007E-5</v>
      </c>
      <c r="R300" s="147">
        <f>Q300*H300</f>
        <v>2.3459200000000003E-2</v>
      </c>
      <c r="S300" s="147">
        <v>0</v>
      </c>
      <c r="T300" s="148">
        <f>S300*H300</f>
        <v>0</v>
      </c>
      <c r="AR300" s="149" t="s">
        <v>212</v>
      </c>
      <c r="AT300" s="149" t="s">
        <v>152</v>
      </c>
      <c r="AU300" s="149" t="s">
        <v>82</v>
      </c>
      <c r="AY300" s="17" t="s">
        <v>150</v>
      </c>
      <c r="BE300" s="150">
        <f>IF(N300="základní",J300,0)</f>
        <v>0</v>
      </c>
      <c r="BF300" s="150">
        <f>IF(N300="snížená",J300,0)</f>
        <v>0</v>
      </c>
      <c r="BG300" s="150">
        <f>IF(N300="zákl. přenesená",J300,0)</f>
        <v>0</v>
      </c>
      <c r="BH300" s="150">
        <f>IF(N300="sníž. přenesená",J300,0)</f>
        <v>0</v>
      </c>
      <c r="BI300" s="150">
        <f>IF(N300="nulová",J300,0)</f>
        <v>0</v>
      </c>
      <c r="BJ300" s="17" t="s">
        <v>80</v>
      </c>
      <c r="BK300" s="150">
        <f>ROUND(I300*H300,2)</f>
        <v>0</v>
      </c>
      <c r="BL300" s="17" t="s">
        <v>212</v>
      </c>
      <c r="BM300" s="149" t="s">
        <v>378</v>
      </c>
    </row>
    <row r="301" spans="2:65" s="12" customFormat="1">
      <c r="B301" s="151"/>
      <c r="D301" s="152" t="s">
        <v>157</v>
      </c>
      <c r="E301" s="153" t="s">
        <v>1</v>
      </c>
      <c r="F301" s="154" t="s">
        <v>379</v>
      </c>
      <c r="H301" s="153" t="s">
        <v>1</v>
      </c>
      <c r="I301" s="155"/>
      <c r="L301" s="151"/>
      <c r="M301" s="156"/>
      <c r="T301" s="157"/>
      <c r="AT301" s="153" t="s">
        <v>157</v>
      </c>
      <c r="AU301" s="153" t="s">
        <v>82</v>
      </c>
      <c r="AV301" s="12" t="s">
        <v>80</v>
      </c>
      <c r="AW301" s="12" t="s">
        <v>30</v>
      </c>
      <c r="AX301" s="12" t="s">
        <v>73</v>
      </c>
      <c r="AY301" s="153" t="s">
        <v>150</v>
      </c>
    </row>
    <row r="302" spans="2:65" s="12" customFormat="1">
      <c r="B302" s="151"/>
      <c r="D302" s="152" t="s">
        <v>157</v>
      </c>
      <c r="E302" s="153" t="s">
        <v>1</v>
      </c>
      <c r="F302" s="154" t="s">
        <v>380</v>
      </c>
      <c r="H302" s="153" t="s">
        <v>1</v>
      </c>
      <c r="I302" s="155"/>
      <c r="L302" s="151"/>
      <c r="M302" s="156"/>
      <c r="T302" s="157"/>
      <c r="AT302" s="153" t="s">
        <v>157</v>
      </c>
      <c r="AU302" s="153" t="s">
        <v>82</v>
      </c>
      <c r="AV302" s="12" t="s">
        <v>80</v>
      </c>
      <c r="AW302" s="12" t="s">
        <v>30</v>
      </c>
      <c r="AX302" s="12" t="s">
        <v>73</v>
      </c>
      <c r="AY302" s="153" t="s">
        <v>150</v>
      </c>
    </row>
    <row r="303" spans="2:65" s="13" customFormat="1">
      <c r="B303" s="158"/>
      <c r="D303" s="152" t="s">
        <v>157</v>
      </c>
      <c r="E303" s="159" t="s">
        <v>1</v>
      </c>
      <c r="F303" s="160" t="s">
        <v>381</v>
      </c>
      <c r="H303" s="161">
        <v>145</v>
      </c>
      <c r="I303" s="162"/>
      <c r="L303" s="158"/>
      <c r="M303" s="163"/>
      <c r="T303" s="164"/>
      <c r="AT303" s="159" t="s">
        <v>157</v>
      </c>
      <c r="AU303" s="159" t="s">
        <v>82</v>
      </c>
      <c r="AV303" s="13" t="s">
        <v>82</v>
      </c>
      <c r="AW303" s="13" t="s">
        <v>30</v>
      </c>
      <c r="AX303" s="13" t="s">
        <v>73</v>
      </c>
      <c r="AY303" s="159" t="s">
        <v>150</v>
      </c>
    </row>
    <row r="304" spans="2:65" s="12" customFormat="1">
      <c r="B304" s="151"/>
      <c r="D304" s="152" t="s">
        <v>157</v>
      </c>
      <c r="E304" s="153" t="s">
        <v>1</v>
      </c>
      <c r="F304" s="154" t="s">
        <v>382</v>
      </c>
      <c r="H304" s="153" t="s">
        <v>1</v>
      </c>
      <c r="I304" s="155"/>
      <c r="L304" s="151"/>
      <c r="M304" s="156"/>
      <c r="T304" s="157"/>
      <c r="AT304" s="153" t="s">
        <v>157</v>
      </c>
      <c r="AU304" s="153" t="s">
        <v>82</v>
      </c>
      <c r="AV304" s="12" t="s">
        <v>80</v>
      </c>
      <c r="AW304" s="12" t="s">
        <v>30</v>
      </c>
      <c r="AX304" s="12" t="s">
        <v>73</v>
      </c>
      <c r="AY304" s="153" t="s">
        <v>150</v>
      </c>
    </row>
    <row r="305" spans="2:65" s="13" customFormat="1">
      <c r="B305" s="158"/>
      <c r="D305" s="152" t="s">
        <v>157</v>
      </c>
      <c r="E305" s="159" t="s">
        <v>1</v>
      </c>
      <c r="F305" s="160" t="s">
        <v>383</v>
      </c>
      <c r="H305" s="161">
        <v>32</v>
      </c>
      <c r="I305" s="162"/>
      <c r="L305" s="158"/>
      <c r="M305" s="163"/>
      <c r="T305" s="164"/>
      <c r="AT305" s="159" t="s">
        <v>157</v>
      </c>
      <c r="AU305" s="159" t="s">
        <v>82</v>
      </c>
      <c r="AV305" s="13" t="s">
        <v>82</v>
      </c>
      <c r="AW305" s="13" t="s">
        <v>30</v>
      </c>
      <c r="AX305" s="13" t="s">
        <v>73</v>
      </c>
      <c r="AY305" s="159" t="s">
        <v>150</v>
      </c>
    </row>
    <row r="306" spans="2:65" s="12" customFormat="1">
      <c r="B306" s="151"/>
      <c r="D306" s="152" t="s">
        <v>157</v>
      </c>
      <c r="E306" s="153" t="s">
        <v>1</v>
      </c>
      <c r="F306" s="154" t="s">
        <v>384</v>
      </c>
      <c r="H306" s="153" t="s">
        <v>1</v>
      </c>
      <c r="I306" s="155"/>
      <c r="L306" s="151"/>
      <c r="M306" s="156"/>
      <c r="T306" s="157"/>
      <c r="AT306" s="153" t="s">
        <v>157</v>
      </c>
      <c r="AU306" s="153" t="s">
        <v>82</v>
      </c>
      <c r="AV306" s="12" t="s">
        <v>80</v>
      </c>
      <c r="AW306" s="12" t="s">
        <v>30</v>
      </c>
      <c r="AX306" s="12" t="s">
        <v>73</v>
      </c>
      <c r="AY306" s="153" t="s">
        <v>150</v>
      </c>
    </row>
    <row r="307" spans="2:65" s="13" customFormat="1">
      <c r="B307" s="158"/>
      <c r="D307" s="152" t="s">
        <v>157</v>
      </c>
      <c r="E307" s="159" t="s">
        <v>1</v>
      </c>
      <c r="F307" s="160" t="s">
        <v>385</v>
      </c>
      <c r="H307" s="161">
        <v>33</v>
      </c>
      <c r="I307" s="162"/>
      <c r="L307" s="158"/>
      <c r="M307" s="163"/>
      <c r="T307" s="164"/>
      <c r="AT307" s="159" t="s">
        <v>157</v>
      </c>
      <c r="AU307" s="159" t="s">
        <v>82</v>
      </c>
      <c r="AV307" s="13" t="s">
        <v>82</v>
      </c>
      <c r="AW307" s="13" t="s">
        <v>30</v>
      </c>
      <c r="AX307" s="13" t="s">
        <v>73</v>
      </c>
      <c r="AY307" s="159" t="s">
        <v>150</v>
      </c>
    </row>
    <row r="308" spans="2:65" s="12" customFormat="1">
      <c r="B308" s="151"/>
      <c r="D308" s="152" t="s">
        <v>157</v>
      </c>
      <c r="E308" s="153" t="s">
        <v>1</v>
      </c>
      <c r="F308" s="154" t="s">
        <v>386</v>
      </c>
      <c r="H308" s="153" t="s">
        <v>1</v>
      </c>
      <c r="I308" s="155"/>
      <c r="L308" s="151"/>
      <c r="M308" s="156"/>
      <c r="T308" s="157"/>
      <c r="AT308" s="153" t="s">
        <v>157</v>
      </c>
      <c r="AU308" s="153" t="s">
        <v>82</v>
      </c>
      <c r="AV308" s="12" t="s">
        <v>80</v>
      </c>
      <c r="AW308" s="12" t="s">
        <v>30</v>
      </c>
      <c r="AX308" s="12" t="s">
        <v>73</v>
      </c>
      <c r="AY308" s="153" t="s">
        <v>150</v>
      </c>
    </row>
    <row r="309" spans="2:65" s="13" customFormat="1">
      <c r="B309" s="158"/>
      <c r="D309" s="152" t="s">
        <v>157</v>
      </c>
      <c r="E309" s="159" t="s">
        <v>1</v>
      </c>
      <c r="F309" s="160" t="s">
        <v>387</v>
      </c>
      <c r="H309" s="161">
        <v>53</v>
      </c>
      <c r="I309" s="162"/>
      <c r="L309" s="158"/>
      <c r="M309" s="163"/>
      <c r="T309" s="164"/>
      <c r="AT309" s="159" t="s">
        <v>157</v>
      </c>
      <c r="AU309" s="159" t="s">
        <v>82</v>
      </c>
      <c r="AV309" s="13" t="s">
        <v>82</v>
      </c>
      <c r="AW309" s="13" t="s">
        <v>30</v>
      </c>
      <c r="AX309" s="13" t="s">
        <v>73</v>
      </c>
      <c r="AY309" s="159" t="s">
        <v>150</v>
      </c>
    </row>
    <row r="310" spans="2:65" s="12" customFormat="1">
      <c r="B310" s="151"/>
      <c r="D310" s="152" t="s">
        <v>157</v>
      </c>
      <c r="E310" s="153" t="s">
        <v>1</v>
      </c>
      <c r="F310" s="154" t="s">
        <v>388</v>
      </c>
      <c r="H310" s="153" t="s">
        <v>1</v>
      </c>
      <c r="I310" s="155"/>
      <c r="L310" s="151"/>
      <c r="M310" s="156"/>
      <c r="T310" s="157"/>
      <c r="AT310" s="153" t="s">
        <v>157</v>
      </c>
      <c r="AU310" s="153" t="s">
        <v>82</v>
      </c>
      <c r="AV310" s="12" t="s">
        <v>80</v>
      </c>
      <c r="AW310" s="12" t="s">
        <v>30</v>
      </c>
      <c r="AX310" s="12" t="s">
        <v>73</v>
      </c>
      <c r="AY310" s="153" t="s">
        <v>150</v>
      </c>
    </row>
    <row r="311" spans="2:65" s="13" customFormat="1">
      <c r="B311" s="158"/>
      <c r="D311" s="152" t="s">
        <v>157</v>
      </c>
      <c r="E311" s="159" t="s">
        <v>1</v>
      </c>
      <c r="F311" s="160" t="s">
        <v>389</v>
      </c>
      <c r="H311" s="161">
        <v>30.24</v>
      </c>
      <c r="I311" s="162"/>
      <c r="L311" s="158"/>
      <c r="M311" s="163"/>
      <c r="T311" s="164"/>
      <c r="AT311" s="159" t="s">
        <v>157</v>
      </c>
      <c r="AU311" s="159" t="s">
        <v>82</v>
      </c>
      <c r="AV311" s="13" t="s">
        <v>82</v>
      </c>
      <c r="AW311" s="13" t="s">
        <v>30</v>
      </c>
      <c r="AX311" s="13" t="s">
        <v>73</v>
      </c>
      <c r="AY311" s="159" t="s">
        <v>150</v>
      </c>
    </row>
    <row r="312" spans="2:65" s="14" customFormat="1">
      <c r="B312" s="165"/>
      <c r="D312" s="152" t="s">
        <v>157</v>
      </c>
      <c r="E312" s="166" t="s">
        <v>1</v>
      </c>
      <c r="F312" s="167" t="s">
        <v>162</v>
      </c>
      <c r="H312" s="168">
        <v>293.24</v>
      </c>
      <c r="I312" s="169"/>
      <c r="L312" s="165"/>
      <c r="M312" s="170"/>
      <c r="T312" s="171"/>
      <c r="AT312" s="166" t="s">
        <v>157</v>
      </c>
      <c r="AU312" s="166" t="s">
        <v>82</v>
      </c>
      <c r="AV312" s="14" t="s">
        <v>156</v>
      </c>
      <c r="AW312" s="14" t="s">
        <v>30</v>
      </c>
      <c r="AX312" s="14" t="s">
        <v>80</v>
      </c>
      <c r="AY312" s="166" t="s">
        <v>150</v>
      </c>
    </row>
    <row r="313" spans="2:65" s="1" customFormat="1" ht="48" customHeight="1">
      <c r="B313" s="32"/>
      <c r="C313" s="137" t="s">
        <v>390</v>
      </c>
      <c r="D313" s="137" t="s">
        <v>152</v>
      </c>
      <c r="E313" s="138" t="s">
        <v>391</v>
      </c>
      <c r="F313" s="139" t="s">
        <v>392</v>
      </c>
      <c r="G313" s="140" t="s">
        <v>165</v>
      </c>
      <c r="H313" s="141">
        <v>293.24</v>
      </c>
      <c r="I313" s="142"/>
      <c r="J313" s="143">
        <f>ROUND(I313*H313,2)</f>
        <v>0</v>
      </c>
      <c r="K313" s="144"/>
      <c r="L313" s="32"/>
      <c r="M313" s="145" t="s">
        <v>1</v>
      </c>
      <c r="N313" s="146" t="s">
        <v>38</v>
      </c>
      <c r="P313" s="147">
        <f>O313*H313</f>
        <v>0</v>
      </c>
      <c r="Q313" s="147">
        <v>0</v>
      </c>
      <c r="R313" s="147">
        <f>Q313*H313</f>
        <v>0</v>
      </c>
      <c r="S313" s="147">
        <v>0</v>
      </c>
      <c r="T313" s="148">
        <f>S313*H313</f>
        <v>0</v>
      </c>
      <c r="AR313" s="149" t="s">
        <v>212</v>
      </c>
      <c r="AT313" s="149" t="s">
        <v>152</v>
      </c>
      <c r="AU313" s="149" t="s">
        <v>82</v>
      </c>
      <c r="AY313" s="17" t="s">
        <v>150</v>
      </c>
      <c r="BE313" s="150">
        <f>IF(N313="základní",J313,0)</f>
        <v>0</v>
      </c>
      <c r="BF313" s="150">
        <f>IF(N313="snížená",J313,0)</f>
        <v>0</v>
      </c>
      <c r="BG313" s="150">
        <f>IF(N313="zákl. přenesená",J313,0)</f>
        <v>0</v>
      </c>
      <c r="BH313" s="150">
        <f>IF(N313="sníž. přenesená",J313,0)</f>
        <v>0</v>
      </c>
      <c r="BI313" s="150">
        <f>IF(N313="nulová",J313,0)</f>
        <v>0</v>
      </c>
      <c r="BJ313" s="17" t="s">
        <v>80</v>
      </c>
      <c r="BK313" s="150">
        <f>ROUND(I313*H313,2)</f>
        <v>0</v>
      </c>
      <c r="BL313" s="17" t="s">
        <v>212</v>
      </c>
      <c r="BM313" s="149" t="s">
        <v>393</v>
      </c>
    </row>
    <row r="314" spans="2:65" s="12" customFormat="1">
      <c r="B314" s="151"/>
      <c r="D314" s="152" t="s">
        <v>157</v>
      </c>
      <c r="E314" s="153" t="s">
        <v>1</v>
      </c>
      <c r="F314" s="154" t="s">
        <v>379</v>
      </c>
      <c r="H314" s="153" t="s">
        <v>1</v>
      </c>
      <c r="I314" s="155"/>
      <c r="L314" s="151"/>
      <c r="M314" s="156"/>
      <c r="T314" s="157"/>
      <c r="AT314" s="153" t="s">
        <v>157</v>
      </c>
      <c r="AU314" s="153" t="s">
        <v>82</v>
      </c>
      <c r="AV314" s="12" t="s">
        <v>80</v>
      </c>
      <c r="AW314" s="12" t="s">
        <v>30</v>
      </c>
      <c r="AX314" s="12" t="s">
        <v>73</v>
      </c>
      <c r="AY314" s="153" t="s">
        <v>150</v>
      </c>
    </row>
    <row r="315" spans="2:65" s="13" customFormat="1">
      <c r="B315" s="158"/>
      <c r="D315" s="152" t="s">
        <v>157</v>
      </c>
      <c r="E315" s="159" t="s">
        <v>1</v>
      </c>
      <c r="F315" s="160" t="s">
        <v>394</v>
      </c>
      <c r="H315" s="161">
        <v>293.24</v>
      </c>
      <c r="I315" s="162"/>
      <c r="L315" s="158"/>
      <c r="M315" s="163"/>
      <c r="T315" s="164"/>
      <c r="AT315" s="159" t="s">
        <v>157</v>
      </c>
      <c r="AU315" s="159" t="s">
        <v>82</v>
      </c>
      <c r="AV315" s="13" t="s">
        <v>82</v>
      </c>
      <c r="AW315" s="13" t="s">
        <v>30</v>
      </c>
      <c r="AX315" s="13" t="s">
        <v>73</v>
      </c>
      <c r="AY315" s="159" t="s">
        <v>150</v>
      </c>
    </row>
    <row r="316" spans="2:65" s="14" customFormat="1">
      <c r="B316" s="165"/>
      <c r="D316" s="152" t="s">
        <v>157</v>
      </c>
      <c r="E316" s="166" t="s">
        <v>1</v>
      </c>
      <c r="F316" s="167" t="s">
        <v>162</v>
      </c>
      <c r="H316" s="168">
        <v>293.24</v>
      </c>
      <c r="I316" s="169"/>
      <c r="L316" s="165"/>
      <c r="M316" s="170"/>
      <c r="T316" s="171"/>
      <c r="AT316" s="166" t="s">
        <v>157</v>
      </c>
      <c r="AU316" s="166" t="s">
        <v>82</v>
      </c>
      <c r="AV316" s="14" t="s">
        <v>156</v>
      </c>
      <c r="AW316" s="14" t="s">
        <v>30</v>
      </c>
      <c r="AX316" s="14" t="s">
        <v>80</v>
      </c>
      <c r="AY316" s="166" t="s">
        <v>150</v>
      </c>
    </row>
    <row r="317" spans="2:65" s="1" customFormat="1" ht="49.15" customHeight="1">
      <c r="B317" s="32"/>
      <c r="C317" s="137" t="s">
        <v>395</v>
      </c>
      <c r="D317" s="137" t="s">
        <v>152</v>
      </c>
      <c r="E317" s="138" t="s">
        <v>396</v>
      </c>
      <c r="F317" s="139" t="s">
        <v>397</v>
      </c>
      <c r="G317" s="140" t="s">
        <v>165</v>
      </c>
      <c r="H317" s="141">
        <v>293.24</v>
      </c>
      <c r="I317" s="142"/>
      <c r="J317" s="143">
        <f>ROUND(I317*H317,2)</f>
        <v>0</v>
      </c>
      <c r="K317" s="144"/>
      <c r="L317" s="32"/>
      <c r="M317" s="145" t="s">
        <v>1</v>
      </c>
      <c r="N317" s="146" t="s">
        <v>38</v>
      </c>
      <c r="P317" s="147">
        <f>O317*H317</f>
        <v>0</v>
      </c>
      <c r="Q317" s="147">
        <v>0</v>
      </c>
      <c r="R317" s="147">
        <f>Q317*H317</f>
        <v>0</v>
      </c>
      <c r="S317" s="147">
        <v>0</v>
      </c>
      <c r="T317" s="148">
        <f>S317*H317</f>
        <v>0</v>
      </c>
      <c r="AR317" s="149" t="s">
        <v>212</v>
      </c>
      <c r="AT317" s="149" t="s">
        <v>152</v>
      </c>
      <c r="AU317" s="149" t="s">
        <v>82</v>
      </c>
      <c r="AY317" s="17" t="s">
        <v>150</v>
      </c>
      <c r="BE317" s="150">
        <f>IF(N317="základní",J317,0)</f>
        <v>0</v>
      </c>
      <c r="BF317" s="150">
        <f>IF(N317="snížená",J317,0)</f>
        <v>0</v>
      </c>
      <c r="BG317" s="150">
        <f>IF(N317="zákl. přenesená",J317,0)</f>
        <v>0</v>
      </c>
      <c r="BH317" s="150">
        <f>IF(N317="sníž. přenesená",J317,0)</f>
        <v>0</v>
      </c>
      <c r="BI317" s="150">
        <f>IF(N317="nulová",J317,0)</f>
        <v>0</v>
      </c>
      <c r="BJ317" s="17" t="s">
        <v>80</v>
      </c>
      <c r="BK317" s="150">
        <f>ROUND(I317*H317,2)</f>
        <v>0</v>
      </c>
      <c r="BL317" s="17" t="s">
        <v>212</v>
      </c>
      <c r="BM317" s="149" t="s">
        <v>398</v>
      </c>
    </row>
    <row r="318" spans="2:65" s="12" customFormat="1">
      <c r="B318" s="151"/>
      <c r="D318" s="152" t="s">
        <v>157</v>
      </c>
      <c r="E318" s="153" t="s">
        <v>1</v>
      </c>
      <c r="F318" s="154" t="s">
        <v>379</v>
      </c>
      <c r="H318" s="153" t="s">
        <v>1</v>
      </c>
      <c r="I318" s="155"/>
      <c r="L318" s="151"/>
      <c r="M318" s="156"/>
      <c r="T318" s="157"/>
      <c r="AT318" s="153" t="s">
        <v>157</v>
      </c>
      <c r="AU318" s="153" t="s">
        <v>82</v>
      </c>
      <c r="AV318" s="12" t="s">
        <v>80</v>
      </c>
      <c r="AW318" s="12" t="s">
        <v>30</v>
      </c>
      <c r="AX318" s="12" t="s">
        <v>73</v>
      </c>
      <c r="AY318" s="153" t="s">
        <v>150</v>
      </c>
    </row>
    <row r="319" spans="2:65" s="13" customFormat="1">
      <c r="B319" s="158"/>
      <c r="D319" s="152" t="s">
        <v>157</v>
      </c>
      <c r="E319" s="159" t="s">
        <v>1</v>
      </c>
      <c r="F319" s="160" t="s">
        <v>394</v>
      </c>
      <c r="H319" s="161">
        <v>293.24</v>
      </c>
      <c r="I319" s="162"/>
      <c r="L319" s="158"/>
      <c r="M319" s="163"/>
      <c r="T319" s="164"/>
      <c r="AT319" s="159" t="s">
        <v>157</v>
      </c>
      <c r="AU319" s="159" t="s">
        <v>82</v>
      </c>
      <c r="AV319" s="13" t="s">
        <v>82</v>
      </c>
      <c r="AW319" s="13" t="s">
        <v>30</v>
      </c>
      <c r="AX319" s="13" t="s">
        <v>73</v>
      </c>
      <c r="AY319" s="159" t="s">
        <v>150</v>
      </c>
    </row>
    <row r="320" spans="2:65" s="14" customFormat="1">
      <c r="B320" s="165"/>
      <c r="D320" s="152" t="s">
        <v>157</v>
      </c>
      <c r="E320" s="166" t="s">
        <v>1</v>
      </c>
      <c r="F320" s="167" t="s">
        <v>162</v>
      </c>
      <c r="H320" s="168">
        <v>293.24</v>
      </c>
      <c r="I320" s="169"/>
      <c r="L320" s="165"/>
      <c r="M320" s="170"/>
      <c r="T320" s="171"/>
      <c r="AT320" s="166" t="s">
        <v>157</v>
      </c>
      <c r="AU320" s="166" t="s">
        <v>82</v>
      </c>
      <c r="AV320" s="14" t="s">
        <v>156</v>
      </c>
      <c r="AW320" s="14" t="s">
        <v>30</v>
      </c>
      <c r="AX320" s="14" t="s">
        <v>80</v>
      </c>
      <c r="AY320" s="166" t="s">
        <v>150</v>
      </c>
    </row>
    <row r="321" spans="2:65" s="1" customFormat="1" ht="49.15" customHeight="1">
      <c r="B321" s="32"/>
      <c r="C321" s="137" t="s">
        <v>399</v>
      </c>
      <c r="D321" s="137" t="s">
        <v>152</v>
      </c>
      <c r="E321" s="138" t="s">
        <v>400</v>
      </c>
      <c r="F321" s="139" t="s">
        <v>401</v>
      </c>
      <c r="G321" s="140" t="s">
        <v>165</v>
      </c>
      <c r="H321" s="141">
        <v>293.24</v>
      </c>
      <c r="I321" s="142"/>
      <c r="J321" s="143">
        <f>ROUND(I321*H321,2)</f>
        <v>0</v>
      </c>
      <c r="K321" s="144"/>
      <c r="L321" s="32"/>
      <c r="M321" s="145" t="s">
        <v>1</v>
      </c>
      <c r="N321" s="146" t="s">
        <v>38</v>
      </c>
      <c r="P321" s="147">
        <f>O321*H321</f>
        <v>0</v>
      </c>
      <c r="Q321" s="147">
        <v>0</v>
      </c>
      <c r="R321" s="147">
        <f>Q321*H321</f>
        <v>0</v>
      </c>
      <c r="S321" s="147">
        <v>0</v>
      </c>
      <c r="T321" s="148">
        <f>S321*H321</f>
        <v>0</v>
      </c>
      <c r="AR321" s="149" t="s">
        <v>212</v>
      </c>
      <c r="AT321" s="149" t="s">
        <v>152</v>
      </c>
      <c r="AU321" s="149" t="s">
        <v>82</v>
      </c>
      <c r="AY321" s="17" t="s">
        <v>150</v>
      </c>
      <c r="BE321" s="150">
        <f>IF(N321="základní",J321,0)</f>
        <v>0</v>
      </c>
      <c r="BF321" s="150">
        <f>IF(N321="snížená",J321,0)</f>
        <v>0</v>
      </c>
      <c r="BG321" s="150">
        <f>IF(N321="zákl. přenesená",J321,0)</f>
        <v>0</v>
      </c>
      <c r="BH321" s="150">
        <f>IF(N321="sníž. přenesená",J321,0)</f>
        <v>0</v>
      </c>
      <c r="BI321" s="150">
        <f>IF(N321="nulová",J321,0)</f>
        <v>0</v>
      </c>
      <c r="BJ321" s="17" t="s">
        <v>80</v>
      </c>
      <c r="BK321" s="150">
        <f>ROUND(I321*H321,2)</f>
        <v>0</v>
      </c>
      <c r="BL321" s="17" t="s">
        <v>212</v>
      </c>
      <c r="BM321" s="149" t="s">
        <v>402</v>
      </c>
    </row>
    <row r="322" spans="2:65" s="12" customFormat="1">
      <c r="B322" s="151"/>
      <c r="D322" s="152" t="s">
        <v>157</v>
      </c>
      <c r="E322" s="153" t="s">
        <v>1</v>
      </c>
      <c r="F322" s="154" t="s">
        <v>379</v>
      </c>
      <c r="H322" s="153" t="s">
        <v>1</v>
      </c>
      <c r="I322" s="155"/>
      <c r="L322" s="151"/>
      <c r="M322" s="156"/>
      <c r="T322" s="157"/>
      <c r="AT322" s="153" t="s">
        <v>157</v>
      </c>
      <c r="AU322" s="153" t="s">
        <v>82</v>
      </c>
      <c r="AV322" s="12" t="s">
        <v>80</v>
      </c>
      <c r="AW322" s="12" t="s">
        <v>30</v>
      </c>
      <c r="AX322" s="12" t="s">
        <v>73</v>
      </c>
      <c r="AY322" s="153" t="s">
        <v>150</v>
      </c>
    </row>
    <row r="323" spans="2:65" s="13" customFormat="1">
      <c r="B323" s="158"/>
      <c r="D323" s="152" t="s">
        <v>157</v>
      </c>
      <c r="E323" s="159" t="s">
        <v>1</v>
      </c>
      <c r="F323" s="160" t="s">
        <v>394</v>
      </c>
      <c r="H323" s="161">
        <v>293.24</v>
      </c>
      <c r="I323" s="162"/>
      <c r="L323" s="158"/>
      <c r="M323" s="163"/>
      <c r="T323" s="164"/>
      <c r="AT323" s="159" t="s">
        <v>157</v>
      </c>
      <c r="AU323" s="159" t="s">
        <v>82</v>
      </c>
      <c r="AV323" s="13" t="s">
        <v>82</v>
      </c>
      <c r="AW323" s="13" t="s">
        <v>30</v>
      </c>
      <c r="AX323" s="13" t="s">
        <v>73</v>
      </c>
      <c r="AY323" s="159" t="s">
        <v>150</v>
      </c>
    </row>
    <row r="324" spans="2:65" s="14" customFormat="1">
      <c r="B324" s="165"/>
      <c r="D324" s="152" t="s">
        <v>157</v>
      </c>
      <c r="E324" s="166" t="s">
        <v>1</v>
      </c>
      <c r="F324" s="167" t="s">
        <v>162</v>
      </c>
      <c r="H324" s="168">
        <v>293.24</v>
      </c>
      <c r="I324" s="169"/>
      <c r="L324" s="165"/>
      <c r="M324" s="170"/>
      <c r="T324" s="171"/>
      <c r="AT324" s="166" t="s">
        <v>157</v>
      </c>
      <c r="AU324" s="166" t="s">
        <v>82</v>
      </c>
      <c r="AV324" s="14" t="s">
        <v>156</v>
      </c>
      <c r="AW324" s="14" t="s">
        <v>30</v>
      </c>
      <c r="AX324" s="14" t="s">
        <v>80</v>
      </c>
      <c r="AY324" s="166" t="s">
        <v>150</v>
      </c>
    </row>
    <row r="325" spans="2:65" s="11" customFormat="1" ht="22.9" customHeight="1">
      <c r="B325" s="125"/>
      <c r="D325" s="126" t="s">
        <v>72</v>
      </c>
      <c r="E325" s="135" t="s">
        <v>403</v>
      </c>
      <c r="F325" s="135" t="s">
        <v>404</v>
      </c>
      <c r="I325" s="128"/>
      <c r="J325" s="136">
        <f>BK325</f>
        <v>0</v>
      </c>
      <c r="L325" s="125"/>
      <c r="M325" s="130"/>
      <c r="P325" s="131">
        <f>SUM(P326:P338)</f>
        <v>0</v>
      </c>
      <c r="R325" s="131">
        <f>SUM(R326:R338)</f>
        <v>0</v>
      </c>
      <c r="T325" s="132">
        <f>SUM(T326:T338)</f>
        <v>0</v>
      </c>
      <c r="AR325" s="126" t="s">
        <v>82</v>
      </c>
      <c r="AT325" s="133" t="s">
        <v>72</v>
      </c>
      <c r="AU325" s="133" t="s">
        <v>80</v>
      </c>
      <c r="AY325" s="126" t="s">
        <v>150</v>
      </c>
      <c r="BK325" s="134">
        <f>SUM(BK326:BK338)</f>
        <v>0</v>
      </c>
    </row>
    <row r="326" spans="2:65" s="1" customFormat="1" ht="44.25" customHeight="1">
      <c r="B326" s="32"/>
      <c r="C326" s="137" t="s">
        <v>405</v>
      </c>
      <c r="D326" s="137" t="s">
        <v>152</v>
      </c>
      <c r="E326" s="138" t="s">
        <v>406</v>
      </c>
      <c r="F326" s="139" t="s">
        <v>407</v>
      </c>
      <c r="G326" s="140" t="s">
        <v>165</v>
      </c>
      <c r="H326" s="141">
        <v>293.24</v>
      </c>
      <c r="I326" s="142"/>
      <c r="J326" s="143">
        <f>ROUND(I326*H326,2)</f>
        <v>0</v>
      </c>
      <c r="K326" s="144"/>
      <c r="L326" s="32"/>
      <c r="M326" s="145" t="s">
        <v>1</v>
      </c>
      <c r="N326" s="146" t="s">
        <v>38</v>
      </c>
      <c r="P326" s="147">
        <f>O326*H326</f>
        <v>0</v>
      </c>
      <c r="Q326" s="147">
        <v>0</v>
      </c>
      <c r="R326" s="147">
        <f>Q326*H326</f>
        <v>0</v>
      </c>
      <c r="S326" s="147">
        <v>0</v>
      </c>
      <c r="T326" s="148">
        <f>S326*H326</f>
        <v>0</v>
      </c>
      <c r="AR326" s="149" t="s">
        <v>212</v>
      </c>
      <c r="AT326" s="149" t="s">
        <v>152</v>
      </c>
      <c r="AU326" s="149" t="s">
        <v>82</v>
      </c>
      <c r="AY326" s="17" t="s">
        <v>150</v>
      </c>
      <c r="BE326" s="150">
        <f>IF(N326="základní",J326,0)</f>
        <v>0</v>
      </c>
      <c r="BF326" s="150">
        <f>IF(N326="snížená",J326,0)</f>
        <v>0</v>
      </c>
      <c r="BG326" s="150">
        <f>IF(N326="zákl. přenesená",J326,0)</f>
        <v>0</v>
      </c>
      <c r="BH326" s="150">
        <f>IF(N326="sníž. přenesená",J326,0)</f>
        <v>0</v>
      </c>
      <c r="BI326" s="150">
        <f>IF(N326="nulová",J326,0)</f>
        <v>0</v>
      </c>
      <c r="BJ326" s="17" t="s">
        <v>80</v>
      </c>
      <c r="BK326" s="150">
        <f>ROUND(I326*H326,2)</f>
        <v>0</v>
      </c>
      <c r="BL326" s="17" t="s">
        <v>212</v>
      </c>
      <c r="BM326" s="149" t="s">
        <v>408</v>
      </c>
    </row>
    <row r="327" spans="2:65" s="12" customFormat="1">
      <c r="B327" s="151"/>
      <c r="D327" s="152" t="s">
        <v>157</v>
      </c>
      <c r="E327" s="153" t="s">
        <v>1</v>
      </c>
      <c r="F327" s="154" t="s">
        <v>379</v>
      </c>
      <c r="H327" s="153" t="s">
        <v>1</v>
      </c>
      <c r="I327" s="155"/>
      <c r="L327" s="151"/>
      <c r="M327" s="156"/>
      <c r="T327" s="157"/>
      <c r="AT327" s="153" t="s">
        <v>157</v>
      </c>
      <c r="AU327" s="153" t="s">
        <v>82</v>
      </c>
      <c r="AV327" s="12" t="s">
        <v>80</v>
      </c>
      <c r="AW327" s="12" t="s">
        <v>30</v>
      </c>
      <c r="AX327" s="12" t="s">
        <v>73</v>
      </c>
      <c r="AY327" s="153" t="s">
        <v>150</v>
      </c>
    </row>
    <row r="328" spans="2:65" s="12" customFormat="1">
      <c r="B328" s="151"/>
      <c r="D328" s="152" t="s">
        <v>157</v>
      </c>
      <c r="E328" s="153" t="s">
        <v>1</v>
      </c>
      <c r="F328" s="154" t="s">
        <v>380</v>
      </c>
      <c r="H328" s="153" t="s">
        <v>1</v>
      </c>
      <c r="I328" s="155"/>
      <c r="L328" s="151"/>
      <c r="M328" s="156"/>
      <c r="T328" s="157"/>
      <c r="AT328" s="153" t="s">
        <v>157</v>
      </c>
      <c r="AU328" s="153" t="s">
        <v>82</v>
      </c>
      <c r="AV328" s="12" t="s">
        <v>80</v>
      </c>
      <c r="AW328" s="12" t="s">
        <v>30</v>
      </c>
      <c r="AX328" s="12" t="s">
        <v>73</v>
      </c>
      <c r="AY328" s="153" t="s">
        <v>150</v>
      </c>
    </row>
    <row r="329" spans="2:65" s="13" customFormat="1">
      <c r="B329" s="158"/>
      <c r="D329" s="152" t="s">
        <v>157</v>
      </c>
      <c r="E329" s="159" t="s">
        <v>1</v>
      </c>
      <c r="F329" s="160" t="s">
        <v>381</v>
      </c>
      <c r="H329" s="161">
        <v>145</v>
      </c>
      <c r="I329" s="162"/>
      <c r="L329" s="158"/>
      <c r="M329" s="163"/>
      <c r="T329" s="164"/>
      <c r="AT329" s="159" t="s">
        <v>157</v>
      </c>
      <c r="AU329" s="159" t="s">
        <v>82</v>
      </c>
      <c r="AV329" s="13" t="s">
        <v>82</v>
      </c>
      <c r="AW329" s="13" t="s">
        <v>30</v>
      </c>
      <c r="AX329" s="13" t="s">
        <v>73</v>
      </c>
      <c r="AY329" s="159" t="s">
        <v>150</v>
      </c>
    </row>
    <row r="330" spans="2:65" s="12" customFormat="1">
      <c r="B330" s="151"/>
      <c r="D330" s="152" t="s">
        <v>157</v>
      </c>
      <c r="E330" s="153" t="s">
        <v>1</v>
      </c>
      <c r="F330" s="154" t="s">
        <v>382</v>
      </c>
      <c r="H330" s="153" t="s">
        <v>1</v>
      </c>
      <c r="I330" s="155"/>
      <c r="L330" s="151"/>
      <c r="M330" s="156"/>
      <c r="T330" s="157"/>
      <c r="AT330" s="153" t="s">
        <v>157</v>
      </c>
      <c r="AU330" s="153" t="s">
        <v>82</v>
      </c>
      <c r="AV330" s="12" t="s">
        <v>80</v>
      </c>
      <c r="AW330" s="12" t="s">
        <v>30</v>
      </c>
      <c r="AX330" s="12" t="s">
        <v>73</v>
      </c>
      <c r="AY330" s="153" t="s">
        <v>150</v>
      </c>
    </row>
    <row r="331" spans="2:65" s="13" customFormat="1">
      <c r="B331" s="158"/>
      <c r="D331" s="152" t="s">
        <v>157</v>
      </c>
      <c r="E331" s="159" t="s">
        <v>1</v>
      </c>
      <c r="F331" s="160" t="s">
        <v>383</v>
      </c>
      <c r="H331" s="161">
        <v>32</v>
      </c>
      <c r="I331" s="162"/>
      <c r="L331" s="158"/>
      <c r="M331" s="163"/>
      <c r="T331" s="164"/>
      <c r="AT331" s="159" t="s">
        <v>157</v>
      </c>
      <c r="AU331" s="159" t="s">
        <v>82</v>
      </c>
      <c r="AV331" s="13" t="s">
        <v>82</v>
      </c>
      <c r="AW331" s="13" t="s">
        <v>30</v>
      </c>
      <c r="AX331" s="13" t="s">
        <v>73</v>
      </c>
      <c r="AY331" s="159" t="s">
        <v>150</v>
      </c>
    </row>
    <row r="332" spans="2:65" s="12" customFormat="1">
      <c r="B332" s="151"/>
      <c r="D332" s="152" t="s">
        <v>157</v>
      </c>
      <c r="E332" s="153" t="s">
        <v>1</v>
      </c>
      <c r="F332" s="154" t="s">
        <v>384</v>
      </c>
      <c r="H332" s="153" t="s">
        <v>1</v>
      </c>
      <c r="I332" s="155"/>
      <c r="L332" s="151"/>
      <c r="M332" s="156"/>
      <c r="T332" s="157"/>
      <c r="AT332" s="153" t="s">
        <v>157</v>
      </c>
      <c r="AU332" s="153" t="s">
        <v>82</v>
      </c>
      <c r="AV332" s="12" t="s">
        <v>80</v>
      </c>
      <c r="AW332" s="12" t="s">
        <v>30</v>
      </c>
      <c r="AX332" s="12" t="s">
        <v>73</v>
      </c>
      <c r="AY332" s="153" t="s">
        <v>150</v>
      </c>
    </row>
    <row r="333" spans="2:65" s="13" customFormat="1">
      <c r="B333" s="158"/>
      <c r="D333" s="152" t="s">
        <v>157</v>
      </c>
      <c r="E333" s="159" t="s">
        <v>1</v>
      </c>
      <c r="F333" s="160" t="s">
        <v>385</v>
      </c>
      <c r="H333" s="161">
        <v>33</v>
      </c>
      <c r="I333" s="162"/>
      <c r="L333" s="158"/>
      <c r="M333" s="163"/>
      <c r="T333" s="164"/>
      <c r="AT333" s="159" t="s">
        <v>157</v>
      </c>
      <c r="AU333" s="159" t="s">
        <v>82</v>
      </c>
      <c r="AV333" s="13" t="s">
        <v>82</v>
      </c>
      <c r="AW333" s="13" t="s">
        <v>30</v>
      </c>
      <c r="AX333" s="13" t="s">
        <v>73</v>
      </c>
      <c r="AY333" s="159" t="s">
        <v>150</v>
      </c>
    </row>
    <row r="334" spans="2:65" s="12" customFormat="1">
      <c r="B334" s="151"/>
      <c r="D334" s="152" t="s">
        <v>157</v>
      </c>
      <c r="E334" s="153" t="s">
        <v>1</v>
      </c>
      <c r="F334" s="154" t="s">
        <v>386</v>
      </c>
      <c r="H334" s="153" t="s">
        <v>1</v>
      </c>
      <c r="I334" s="155"/>
      <c r="L334" s="151"/>
      <c r="M334" s="156"/>
      <c r="T334" s="157"/>
      <c r="AT334" s="153" t="s">
        <v>157</v>
      </c>
      <c r="AU334" s="153" t="s">
        <v>82</v>
      </c>
      <c r="AV334" s="12" t="s">
        <v>80</v>
      </c>
      <c r="AW334" s="12" t="s">
        <v>30</v>
      </c>
      <c r="AX334" s="12" t="s">
        <v>73</v>
      </c>
      <c r="AY334" s="153" t="s">
        <v>150</v>
      </c>
    </row>
    <row r="335" spans="2:65" s="13" customFormat="1">
      <c r="B335" s="158"/>
      <c r="D335" s="152" t="s">
        <v>157</v>
      </c>
      <c r="E335" s="159" t="s">
        <v>1</v>
      </c>
      <c r="F335" s="160" t="s">
        <v>387</v>
      </c>
      <c r="H335" s="161">
        <v>53</v>
      </c>
      <c r="I335" s="162"/>
      <c r="L335" s="158"/>
      <c r="M335" s="163"/>
      <c r="T335" s="164"/>
      <c r="AT335" s="159" t="s">
        <v>157</v>
      </c>
      <c r="AU335" s="159" t="s">
        <v>82</v>
      </c>
      <c r="AV335" s="13" t="s">
        <v>82</v>
      </c>
      <c r="AW335" s="13" t="s">
        <v>30</v>
      </c>
      <c r="AX335" s="13" t="s">
        <v>73</v>
      </c>
      <c r="AY335" s="159" t="s">
        <v>150</v>
      </c>
    </row>
    <row r="336" spans="2:65" s="12" customFormat="1">
      <c r="B336" s="151"/>
      <c r="D336" s="152" t="s">
        <v>157</v>
      </c>
      <c r="E336" s="153" t="s">
        <v>1</v>
      </c>
      <c r="F336" s="154" t="s">
        <v>388</v>
      </c>
      <c r="H336" s="153" t="s">
        <v>1</v>
      </c>
      <c r="I336" s="155"/>
      <c r="L336" s="151"/>
      <c r="M336" s="156"/>
      <c r="T336" s="157"/>
      <c r="AT336" s="153" t="s">
        <v>157</v>
      </c>
      <c r="AU336" s="153" t="s">
        <v>82</v>
      </c>
      <c r="AV336" s="12" t="s">
        <v>80</v>
      </c>
      <c r="AW336" s="12" t="s">
        <v>30</v>
      </c>
      <c r="AX336" s="12" t="s">
        <v>73</v>
      </c>
      <c r="AY336" s="153" t="s">
        <v>150</v>
      </c>
    </row>
    <row r="337" spans="2:51" s="13" customFormat="1">
      <c r="B337" s="158"/>
      <c r="D337" s="152" t="s">
        <v>157</v>
      </c>
      <c r="E337" s="159" t="s">
        <v>1</v>
      </c>
      <c r="F337" s="160" t="s">
        <v>389</v>
      </c>
      <c r="H337" s="161">
        <v>30.24</v>
      </c>
      <c r="I337" s="162"/>
      <c r="L337" s="158"/>
      <c r="M337" s="163"/>
      <c r="T337" s="164"/>
      <c r="AT337" s="159" t="s">
        <v>157</v>
      </c>
      <c r="AU337" s="159" t="s">
        <v>82</v>
      </c>
      <c r="AV337" s="13" t="s">
        <v>82</v>
      </c>
      <c r="AW337" s="13" t="s">
        <v>30</v>
      </c>
      <c r="AX337" s="13" t="s">
        <v>73</v>
      </c>
      <c r="AY337" s="159" t="s">
        <v>150</v>
      </c>
    </row>
    <row r="338" spans="2:51" s="14" customFormat="1">
      <c r="B338" s="165"/>
      <c r="D338" s="152" t="s">
        <v>157</v>
      </c>
      <c r="E338" s="166" t="s">
        <v>1</v>
      </c>
      <c r="F338" s="167" t="s">
        <v>162</v>
      </c>
      <c r="H338" s="168">
        <v>293.24</v>
      </c>
      <c r="I338" s="169"/>
      <c r="L338" s="165"/>
      <c r="M338" s="184"/>
      <c r="N338" s="185"/>
      <c r="O338" s="185"/>
      <c r="P338" s="185"/>
      <c r="Q338" s="185"/>
      <c r="R338" s="185"/>
      <c r="S338" s="185"/>
      <c r="T338" s="186"/>
      <c r="AT338" s="166" t="s">
        <v>157</v>
      </c>
      <c r="AU338" s="166" t="s">
        <v>82</v>
      </c>
      <c r="AV338" s="14" t="s">
        <v>156</v>
      </c>
      <c r="AW338" s="14" t="s">
        <v>30</v>
      </c>
      <c r="AX338" s="14" t="s">
        <v>80</v>
      </c>
      <c r="AY338" s="166" t="s">
        <v>150</v>
      </c>
    </row>
    <row r="339" spans="2:51" s="1" customFormat="1" ht="6.95" customHeight="1">
      <c r="B339" s="44"/>
      <c r="C339" s="45"/>
      <c r="D339" s="45"/>
      <c r="E339" s="45"/>
      <c r="F339" s="45"/>
      <c r="G339" s="45"/>
      <c r="H339" s="45"/>
      <c r="I339" s="45"/>
      <c r="J339" s="45"/>
      <c r="K339" s="45"/>
      <c r="L339" s="32"/>
    </row>
  </sheetData>
  <sheetProtection formatColumns="0" formatRows="0" autoFilter="0"/>
  <autoFilter ref="C132:K338" xr:uid="{00000000-0009-0000-0000-000001000000}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6"/>
  <sheetViews>
    <sheetView showGridLines="0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114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358" t="s">
        <v>409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114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16.5" customHeight="1">
      <c r="B89" s="32"/>
      <c r="E89" s="358" t="str">
        <f>E11</f>
        <v>D.1.2 - Rekonstrukce přítokového objektu - strojní část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J122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410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411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135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383" t="str">
        <f>E7</f>
        <v xml:space="preserve"> MVE VDJ KRMELÍN</v>
      </c>
      <c r="F110" s="384"/>
      <c r="G110" s="384"/>
      <c r="H110" s="384"/>
      <c r="L110" s="32"/>
    </row>
    <row r="111" spans="2:47" ht="12" customHeight="1">
      <c r="B111" s="20"/>
      <c r="C111" s="27" t="s">
        <v>113</v>
      </c>
      <c r="L111" s="20"/>
    </row>
    <row r="112" spans="2:47" s="1" customFormat="1" ht="16.5" customHeight="1">
      <c r="B112" s="32"/>
      <c r="E112" s="383" t="s">
        <v>114</v>
      </c>
      <c r="F112" s="382"/>
      <c r="G112" s="382"/>
      <c r="H112" s="382"/>
      <c r="L112" s="32"/>
    </row>
    <row r="113" spans="2:65" s="1" customFormat="1" ht="12" customHeight="1">
      <c r="B113" s="32"/>
      <c r="C113" s="27" t="s">
        <v>115</v>
      </c>
      <c r="L113" s="32"/>
    </row>
    <row r="114" spans="2:65" s="1" customFormat="1" ht="16.5" customHeight="1">
      <c r="B114" s="32"/>
      <c r="E114" s="358" t="str">
        <f>E11</f>
        <v>D.1.2 - Rekonstrukce přítokového objektu - strojní část</v>
      </c>
      <c r="F114" s="382"/>
      <c r="G114" s="382"/>
      <c r="H114" s="382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3. 2. 2024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 xml:space="preserve"> </v>
      </c>
      <c r="I118" s="27" t="s">
        <v>29</v>
      </c>
      <c r="J118" s="30" t="str">
        <f>E23</f>
        <v xml:space="preserve"> </v>
      </c>
      <c r="L118" s="32"/>
    </row>
    <row r="119" spans="2:65" s="1" customFormat="1" ht="15.2" customHeight="1">
      <c r="B119" s="32"/>
      <c r="C119" s="27" t="s">
        <v>27</v>
      </c>
      <c r="F119" s="25" t="str">
        <f>IF(E20="","",E20)</f>
        <v>Vyplň údaj</v>
      </c>
      <c r="I119" s="27" t="s">
        <v>31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136</v>
      </c>
      <c r="D121" s="118" t="s">
        <v>58</v>
      </c>
      <c r="E121" s="118" t="s">
        <v>54</v>
      </c>
      <c r="F121" s="118" t="s">
        <v>55</v>
      </c>
      <c r="G121" s="118" t="s">
        <v>137</v>
      </c>
      <c r="H121" s="118" t="s">
        <v>138</v>
      </c>
      <c r="I121" s="118" t="s">
        <v>139</v>
      </c>
      <c r="J121" s="119" t="s">
        <v>119</v>
      </c>
      <c r="K121" s="120" t="s">
        <v>140</v>
      </c>
      <c r="L121" s="116"/>
      <c r="M121" s="59" t="s">
        <v>1</v>
      </c>
      <c r="N121" s="60" t="s">
        <v>37</v>
      </c>
      <c r="O121" s="60" t="s">
        <v>141</v>
      </c>
      <c r="P121" s="60" t="s">
        <v>142</v>
      </c>
      <c r="Q121" s="60" t="s">
        <v>143</v>
      </c>
      <c r="R121" s="60" t="s">
        <v>144</v>
      </c>
      <c r="S121" s="60" t="s">
        <v>145</v>
      </c>
      <c r="T121" s="61" t="s">
        <v>146</v>
      </c>
    </row>
    <row r="122" spans="2:65" s="1" customFormat="1" ht="22.9" customHeight="1">
      <c r="B122" s="32"/>
      <c r="C122" s="64" t="s">
        <v>147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72</v>
      </c>
      <c r="AU122" s="17" t="s">
        <v>121</v>
      </c>
      <c r="BK122" s="124">
        <f>BK123</f>
        <v>0</v>
      </c>
    </row>
    <row r="123" spans="2:65" s="11" customFormat="1" ht="25.9" customHeight="1">
      <c r="B123" s="125"/>
      <c r="D123" s="126" t="s">
        <v>72</v>
      </c>
      <c r="E123" s="127" t="s">
        <v>234</v>
      </c>
      <c r="F123" s="127" t="s">
        <v>412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168</v>
      </c>
      <c r="AT123" s="133" t="s">
        <v>72</v>
      </c>
      <c r="AU123" s="133" t="s">
        <v>73</v>
      </c>
      <c r="AY123" s="126" t="s">
        <v>150</v>
      </c>
      <c r="BK123" s="134">
        <f>BK124</f>
        <v>0</v>
      </c>
    </row>
    <row r="124" spans="2:65" s="11" customFormat="1" ht="22.9" customHeight="1">
      <c r="B124" s="125"/>
      <c r="D124" s="126" t="s">
        <v>72</v>
      </c>
      <c r="E124" s="135" t="s">
        <v>413</v>
      </c>
      <c r="F124" s="135" t="s">
        <v>414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168</v>
      </c>
      <c r="AT124" s="133" t="s">
        <v>72</v>
      </c>
      <c r="AU124" s="133" t="s">
        <v>80</v>
      </c>
      <c r="AY124" s="126" t="s">
        <v>150</v>
      </c>
      <c r="BK124" s="134">
        <f>BK125</f>
        <v>0</v>
      </c>
    </row>
    <row r="125" spans="2:65" s="1" customFormat="1" ht="16.5" customHeight="1">
      <c r="B125" s="32"/>
      <c r="C125" s="137" t="s">
        <v>80</v>
      </c>
      <c r="D125" s="137" t="s">
        <v>152</v>
      </c>
      <c r="E125" s="138" t="s">
        <v>415</v>
      </c>
      <c r="F125" s="139" t="s">
        <v>416</v>
      </c>
      <c r="G125" s="140" t="s">
        <v>417</v>
      </c>
      <c r="H125" s="141">
        <v>1</v>
      </c>
      <c r="I125" s="142">
        <f>'D.1.2_Strojní způsobilé'!F89</f>
        <v>0</v>
      </c>
      <c r="J125" s="143">
        <f>ROUND(I125*H125,2)</f>
        <v>0</v>
      </c>
      <c r="K125" s="144"/>
      <c r="L125" s="32"/>
      <c r="M125" s="187" t="s">
        <v>1</v>
      </c>
      <c r="N125" s="188" t="s">
        <v>38</v>
      </c>
      <c r="O125" s="189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AR125" s="149" t="s">
        <v>418</v>
      </c>
      <c r="AT125" s="149" t="s">
        <v>152</v>
      </c>
      <c r="AU125" s="149" t="s">
        <v>82</v>
      </c>
      <c r="AY125" s="17" t="s">
        <v>150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80</v>
      </c>
      <c r="BK125" s="150">
        <f>ROUND(I125*H125,2)</f>
        <v>0</v>
      </c>
      <c r="BL125" s="17" t="s">
        <v>418</v>
      </c>
      <c r="BM125" s="149" t="s">
        <v>82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M9Whr2t14/05HaxyDVW8hfvtF4WGrgVFczit3SbUaUC+c0Ypj03HHtmyL1yLB4yGUJ58kSj0CyPtAXAMuMEAKA==" saltValue="sWDLBXnOh/VUm/8B+4OsVIS12jxlP4JzRgKzHkDJhvtGQ9PdcKpdYRqRa35GNkPqPEKZ3ijvYr+75UvXmyDJJw==" spinCount="100000" sheet="1" objects="1" scenarios="1" formatColumns="0" formatRows="0" autoFilter="0"/>
  <autoFilter ref="C121:K125" xr:uid="{00000000-0009-0000-0000-000002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7"/>
  <sheetViews>
    <sheetView showGridLines="0" workbookViewId="0">
      <selection activeCell="I126" sqref="I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114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30" customHeight="1">
      <c r="B11" s="32"/>
      <c r="E11" s="358" t="s">
        <v>419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ROUND((SUM(BE122:BE126)),  2)</f>
        <v>0</v>
      </c>
      <c r="I35" s="96">
        <v>0.21</v>
      </c>
      <c r="J35" s="86">
        <f>ROUND(((SUM(BE122:BE126))*I35),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ROUND((SUM(BF122:BF126)),  2)</f>
        <v>0</v>
      </c>
      <c r="I36" s="96">
        <v>0.12</v>
      </c>
      <c r="J36" s="86">
        <f>ROUND(((SUM(BF122:BF126))*I36),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ROUND((SUM(BG122:BG126)),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ROUND((SUM(BH122:BH126)),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ROUND((SUM(BI122:BI126)),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114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30" customHeight="1">
      <c r="B89" s="32"/>
      <c r="E89" s="358" t="str">
        <f>E11</f>
        <v>D.1.3 - Rekonstrukce přítokového objektu - elektrotechnická část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J122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410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420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135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383" t="str">
        <f>E7</f>
        <v xml:space="preserve"> MVE VDJ KRMELÍN</v>
      </c>
      <c r="F110" s="384"/>
      <c r="G110" s="384"/>
      <c r="H110" s="384"/>
      <c r="L110" s="32"/>
    </row>
    <row r="111" spans="2:47" ht="12" customHeight="1">
      <c r="B111" s="20"/>
      <c r="C111" s="27" t="s">
        <v>113</v>
      </c>
      <c r="L111" s="20"/>
    </row>
    <row r="112" spans="2:47" s="1" customFormat="1" ht="16.5" customHeight="1">
      <c r="B112" s="32"/>
      <c r="E112" s="383" t="s">
        <v>114</v>
      </c>
      <c r="F112" s="382"/>
      <c r="G112" s="382"/>
      <c r="H112" s="382"/>
      <c r="L112" s="32"/>
    </row>
    <row r="113" spans="2:65" s="1" customFormat="1" ht="12" customHeight="1">
      <c r="B113" s="32"/>
      <c r="C113" s="27" t="s">
        <v>115</v>
      </c>
      <c r="L113" s="32"/>
    </row>
    <row r="114" spans="2:65" s="1" customFormat="1" ht="30" customHeight="1">
      <c r="B114" s="32"/>
      <c r="E114" s="358" t="str">
        <f>E11</f>
        <v>D.1.3 - Rekonstrukce přítokového objektu - elektrotechnická část</v>
      </c>
      <c r="F114" s="382"/>
      <c r="G114" s="382"/>
      <c r="H114" s="382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3. 2. 2024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 xml:space="preserve"> </v>
      </c>
      <c r="I118" s="27" t="s">
        <v>29</v>
      </c>
      <c r="J118" s="30" t="str">
        <f>E23</f>
        <v xml:space="preserve"> </v>
      </c>
      <c r="L118" s="32"/>
    </row>
    <row r="119" spans="2:65" s="1" customFormat="1" ht="15.2" customHeight="1">
      <c r="B119" s="32"/>
      <c r="C119" s="27" t="s">
        <v>27</v>
      </c>
      <c r="F119" s="25" t="str">
        <f>IF(E20="","",E20)</f>
        <v>Vyplň údaj</v>
      </c>
      <c r="I119" s="27" t="s">
        <v>31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136</v>
      </c>
      <c r="D121" s="118" t="s">
        <v>58</v>
      </c>
      <c r="E121" s="118" t="s">
        <v>54</v>
      </c>
      <c r="F121" s="118" t="s">
        <v>55</v>
      </c>
      <c r="G121" s="118" t="s">
        <v>137</v>
      </c>
      <c r="H121" s="118" t="s">
        <v>138</v>
      </c>
      <c r="I121" s="118" t="s">
        <v>139</v>
      </c>
      <c r="J121" s="119" t="s">
        <v>119</v>
      </c>
      <c r="K121" s="120" t="s">
        <v>140</v>
      </c>
      <c r="L121" s="116"/>
      <c r="M121" s="59" t="s">
        <v>1</v>
      </c>
      <c r="N121" s="60" t="s">
        <v>37</v>
      </c>
      <c r="O121" s="60" t="s">
        <v>141</v>
      </c>
      <c r="P121" s="60" t="s">
        <v>142</v>
      </c>
      <c r="Q121" s="60" t="s">
        <v>143</v>
      </c>
      <c r="R121" s="60" t="s">
        <v>144</v>
      </c>
      <c r="S121" s="60" t="s">
        <v>145</v>
      </c>
      <c r="T121" s="61" t="s">
        <v>146</v>
      </c>
    </row>
    <row r="122" spans="2:65" s="1" customFormat="1" ht="22.9" customHeight="1">
      <c r="B122" s="32"/>
      <c r="C122" s="64" t="s">
        <v>147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72</v>
      </c>
      <c r="AU122" s="17" t="s">
        <v>121</v>
      </c>
      <c r="BK122" s="124">
        <f>BK123</f>
        <v>0</v>
      </c>
    </row>
    <row r="123" spans="2:65" s="11" customFormat="1" ht="25.9" customHeight="1">
      <c r="B123" s="125"/>
      <c r="D123" s="126" t="s">
        <v>72</v>
      </c>
      <c r="E123" s="127" t="s">
        <v>234</v>
      </c>
      <c r="F123" s="127" t="s">
        <v>412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168</v>
      </c>
      <c r="AT123" s="133" t="s">
        <v>72</v>
      </c>
      <c r="AU123" s="133" t="s">
        <v>73</v>
      </c>
      <c r="AY123" s="126" t="s">
        <v>150</v>
      </c>
      <c r="BK123" s="134">
        <f>BK124</f>
        <v>0</v>
      </c>
    </row>
    <row r="124" spans="2:65" s="11" customFormat="1" ht="22.9" customHeight="1">
      <c r="B124" s="125"/>
      <c r="D124" s="126" t="s">
        <v>72</v>
      </c>
      <c r="E124" s="135" t="s">
        <v>421</v>
      </c>
      <c r="F124" s="135" t="s">
        <v>422</v>
      </c>
      <c r="I124" s="128"/>
      <c r="J124" s="136">
        <f>BK124</f>
        <v>0</v>
      </c>
      <c r="L124" s="125"/>
      <c r="M124" s="130"/>
      <c r="P124" s="131">
        <f>SUM(P125:P126)</f>
        <v>0</v>
      </c>
      <c r="R124" s="131">
        <f>SUM(R125:R126)</f>
        <v>0</v>
      </c>
      <c r="T124" s="132">
        <f>SUM(T125:T126)</f>
        <v>0</v>
      </c>
      <c r="AR124" s="126" t="s">
        <v>168</v>
      </c>
      <c r="AT124" s="133" t="s">
        <v>72</v>
      </c>
      <c r="AU124" s="133" t="s">
        <v>80</v>
      </c>
      <c r="AY124" s="126" t="s">
        <v>150</v>
      </c>
      <c r="BK124" s="134">
        <f>SUM(BK125:BK126)</f>
        <v>0</v>
      </c>
    </row>
    <row r="125" spans="2:65" s="1" customFormat="1" ht="16.5" customHeight="1">
      <c r="B125" s="32"/>
      <c r="C125" s="137" t="s">
        <v>80</v>
      </c>
      <c r="D125" s="137" t="s">
        <v>152</v>
      </c>
      <c r="E125" s="138" t="s">
        <v>423</v>
      </c>
      <c r="F125" s="139" t="s">
        <v>424</v>
      </c>
      <c r="G125" s="140" t="s">
        <v>417</v>
      </c>
      <c r="H125" s="141">
        <v>1</v>
      </c>
      <c r="I125" s="142">
        <f>'D.1.3.2_Mo a MAR způsobilé'!H100</f>
        <v>0</v>
      </c>
      <c r="J125" s="143">
        <f>ROUND(I125*H125,2)</f>
        <v>0</v>
      </c>
      <c r="K125" s="144"/>
      <c r="L125" s="32"/>
      <c r="M125" s="145" t="s">
        <v>1</v>
      </c>
      <c r="N125" s="146" t="s">
        <v>38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418</v>
      </c>
      <c r="AT125" s="149" t="s">
        <v>152</v>
      </c>
      <c r="AU125" s="149" t="s">
        <v>82</v>
      </c>
      <c r="AY125" s="17" t="s">
        <v>150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80</v>
      </c>
      <c r="BK125" s="150">
        <f>ROUND(I125*H125,2)</f>
        <v>0</v>
      </c>
      <c r="BL125" s="17" t="s">
        <v>418</v>
      </c>
      <c r="BM125" s="149" t="s">
        <v>156</v>
      </c>
    </row>
    <row r="126" spans="2:65" s="1" customFormat="1" ht="16.5" customHeight="1">
      <c r="B126" s="32"/>
      <c r="C126" s="137" t="s">
        <v>82</v>
      </c>
      <c r="D126" s="137" t="s">
        <v>152</v>
      </c>
      <c r="E126" s="138" t="s">
        <v>425</v>
      </c>
      <c r="F126" s="139" t="s">
        <v>426</v>
      </c>
      <c r="G126" s="140" t="s">
        <v>417</v>
      </c>
      <c r="H126" s="141">
        <v>1</v>
      </c>
      <c r="I126" s="142">
        <f>'D.1.3.3_Telemetrie způsobilé'!I111</f>
        <v>0</v>
      </c>
      <c r="J126" s="143">
        <f>ROUND(I126*H126,2)</f>
        <v>0</v>
      </c>
      <c r="K126" s="144"/>
      <c r="L126" s="32"/>
      <c r="M126" s="187" t="s">
        <v>1</v>
      </c>
      <c r="N126" s="188" t="s">
        <v>38</v>
      </c>
      <c r="O126" s="189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AR126" s="149" t="s">
        <v>418</v>
      </c>
      <c r="AT126" s="149" t="s">
        <v>152</v>
      </c>
      <c r="AU126" s="149" t="s">
        <v>82</v>
      </c>
      <c r="AY126" s="17" t="s">
        <v>150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80</v>
      </c>
      <c r="BK126" s="150">
        <f>ROUND(I126*H126,2)</f>
        <v>0</v>
      </c>
      <c r="BL126" s="17" t="s">
        <v>418</v>
      </c>
      <c r="BM126" s="149" t="s">
        <v>171</v>
      </c>
    </row>
    <row r="127" spans="2:65" s="1" customFormat="1" ht="6.95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2"/>
    </row>
  </sheetData>
  <sheetProtection algorithmName="SHA-512" hashValue="0HT7U/yE29Qop+p8EG/nTtq8Oewf1qaMl7Mv/E/3HW/uQ4yZ6OYTtR3D3mvvm3QYuidHxx+6cLKU8ICl8RjDog==" saltValue="gHZ2GkOtS/hMWN1baTRJJR1ihdbw0UwR2gX0emL8w55U552TrV3NkOi0sTWfSdloUV8OcgP7lyKA+jP/cvsBDA==" spinCount="100000" sheet="1" objects="1" scenarios="1" formatColumns="0" formatRows="0" autoFilter="0"/>
  <autoFilter ref="C121:K126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6"/>
  <sheetViews>
    <sheetView showGridLines="0" workbookViewId="0">
      <selection activeCell="F131" sqref="F13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114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358" t="s">
        <v>427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114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16.5" customHeight="1">
      <c r="B89" s="32"/>
      <c r="E89" s="358" t="str">
        <f>E11</f>
        <v>D.2.1 - MVE VDJ Krmelín - strojní část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J122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410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411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135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383" t="str">
        <f>E7</f>
        <v xml:space="preserve"> MVE VDJ KRMELÍN</v>
      </c>
      <c r="F110" s="384"/>
      <c r="G110" s="384"/>
      <c r="H110" s="384"/>
      <c r="L110" s="32"/>
    </row>
    <row r="111" spans="2:47" ht="12" customHeight="1">
      <c r="B111" s="20"/>
      <c r="C111" s="27" t="s">
        <v>113</v>
      </c>
      <c r="L111" s="20"/>
    </row>
    <row r="112" spans="2:47" s="1" customFormat="1" ht="16.5" customHeight="1">
      <c r="B112" s="32"/>
      <c r="E112" s="383" t="s">
        <v>114</v>
      </c>
      <c r="F112" s="382"/>
      <c r="G112" s="382"/>
      <c r="H112" s="382"/>
      <c r="L112" s="32"/>
    </row>
    <row r="113" spans="2:65" s="1" customFormat="1" ht="12" customHeight="1">
      <c r="B113" s="32"/>
      <c r="C113" s="27" t="s">
        <v>115</v>
      </c>
      <c r="L113" s="32"/>
    </row>
    <row r="114" spans="2:65" s="1" customFormat="1" ht="16.5" customHeight="1">
      <c r="B114" s="32"/>
      <c r="E114" s="358" t="str">
        <f>E11</f>
        <v>D.2.1 - MVE VDJ Krmelín - strojní část</v>
      </c>
      <c r="F114" s="382"/>
      <c r="G114" s="382"/>
      <c r="H114" s="382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3. 2. 2024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 xml:space="preserve"> </v>
      </c>
      <c r="I118" s="27" t="s">
        <v>29</v>
      </c>
      <c r="J118" s="30" t="str">
        <f>E23</f>
        <v xml:space="preserve"> </v>
      </c>
      <c r="L118" s="32"/>
    </row>
    <row r="119" spans="2:65" s="1" customFormat="1" ht="15.2" customHeight="1">
      <c r="B119" s="32"/>
      <c r="C119" s="27" t="s">
        <v>27</v>
      </c>
      <c r="F119" s="25" t="str">
        <f>IF(E20="","",E20)</f>
        <v>Vyplň údaj</v>
      </c>
      <c r="I119" s="27" t="s">
        <v>31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136</v>
      </c>
      <c r="D121" s="118" t="s">
        <v>58</v>
      </c>
      <c r="E121" s="118" t="s">
        <v>54</v>
      </c>
      <c r="F121" s="118" t="s">
        <v>55</v>
      </c>
      <c r="G121" s="118" t="s">
        <v>137</v>
      </c>
      <c r="H121" s="118" t="s">
        <v>138</v>
      </c>
      <c r="I121" s="118" t="s">
        <v>139</v>
      </c>
      <c r="J121" s="119" t="s">
        <v>119</v>
      </c>
      <c r="K121" s="120" t="s">
        <v>140</v>
      </c>
      <c r="L121" s="116"/>
      <c r="M121" s="59" t="s">
        <v>1</v>
      </c>
      <c r="N121" s="60" t="s">
        <v>37</v>
      </c>
      <c r="O121" s="60" t="s">
        <v>141</v>
      </c>
      <c r="P121" s="60" t="s">
        <v>142</v>
      </c>
      <c r="Q121" s="60" t="s">
        <v>143</v>
      </c>
      <c r="R121" s="60" t="s">
        <v>144</v>
      </c>
      <c r="S121" s="60" t="s">
        <v>145</v>
      </c>
      <c r="T121" s="61" t="s">
        <v>146</v>
      </c>
    </row>
    <row r="122" spans="2:65" s="1" customFormat="1" ht="22.9" customHeight="1">
      <c r="B122" s="32"/>
      <c r="C122" s="64" t="s">
        <v>147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72</v>
      </c>
      <c r="AU122" s="17" t="s">
        <v>121</v>
      </c>
      <c r="BK122" s="124">
        <f>BK123</f>
        <v>0</v>
      </c>
    </row>
    <row r="123" spans="2:65" s="11" customFormat="1" ht="25.9" customHeight="1">
      <c r="B123" s="125"/>
      <c r="D123" s="126" t="s">
        <v>72</v>
      </c>
      <c r="E123" s="127" t="s">
        <v>234</v>
      </c>
      <c r="F123" s="127" t="s">
        <v>412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168</v>
      </c>
      <c r="AT123" s="133" t="s">
        <v>72</v>
      </c>
      <c r="AU123" s="133" t="s">
        <v>73</v>
      </c>
      <c r="AY123" s="126" t="s">
        <v>150</v>
      </c>
      <c r="BK123" s="134">
        <f>BK124</f>
        <v>0</v>
      </c>
    </row>
    <row r="124" spans="2:65" s="11" customFormat="1" ht="22.9" customHeight="1">
      <c r="B124" s="125"/>
      <c r="D124" s="126" t="s">
        <v>72</v>
      </c>
      <c r="E124" s="135" t="s">
        <v>413</v>
      </c>
      <c r="F124" s="135" t="s">
        <v>414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168</v>
      </c>
      <c r="AT124" s="133" t="s">
        <v>72</v>
      </c>
      <c r="AU124" s="133" t="s">
        <v>80</v>
      </c>
      <c r="AY124" s="126" t="s">
        <v>150</v>
      </c>
      <c r="BK124" s="134">
        <f>BK125</f>
        <v>0</v>
      </c>
    </row>
    <row r="125" spans="2:65" s="1" customFormat="1" ht="16.5" customHeight="1">
      <c r="B125" s="32"/>
      <c r="C125" s="137" t="s">
        <v>80</v>
      </c>
      <c r="D125" s="137" t="s">
        <v>152</v>
      </c>
      <c r="E125" s="138" t="s">
        <v>428</v>
      </c>
      <c r="F125" s="139" t="s">
        <v>429</v>
      </c>
      <c r="G125" s="140" t="s">
        <v>417</v>
      </c>
      <c r="H125" s="141">
        <v>1</v>
      </c>
      <c r="I125" s="142">
        <f>'D.2.1_Strojní způsobilé'!F68</f>
        <v>0</v>
      </c>
      <c r="J125" s="143">
        <f>ROUND(I125*H125,2)</f>
        <v>0</v>
      </c>
      <c r="K125" s="144"/>
      <c r="L125" s="32"/>
      <c r="M125" s="187" t="s">
        <v>1</v>
      </c>
      <c r="N125" s="188" t="s">
        <v>38</v>
      </c>
      <c r="O125" s="189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AR125" s="149" t="s">
        <v>418</v>
      </c>
      <c r="AT125" s="149" t="s">
        <v>152</v>
      </c>
      <c r="AU125" s="149" t="s">
        <v>82</v>
      </c>
      <c r="AY125" s="17" t="s">
        <v>150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80</v>
      </c>
      <c r="BK125" s="150">
        <f>ROUND(I125*H125,2)</f>
        <v>0</v>
      </c>
      <c r="BL125" s="17" t="s">
        <v>418</v>
      </c>
      <c r="BM125" s="149" t="s">
        <v>82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S9l+h1HVszmD4sK5G5Hz8hTLtbRRilRD74E/qkVI+e3399RhMhO+gpIKV7R9nzVf204qXURccGd2Bt5MxGn7eg==" saltValue="dgj0jljyZSchMGlewL4XFu+XowhsOkDjxzGs7VbcpioQKGBSRLuAFXBWf4UKg1u1YPdBytWDUgPpY6JK6wwznw==" spinCount="100000" sheet="1" objects="1" scenarios="1" formatColumns="0" formatRows="0" autoFilter="0"/>
  <autoFilter ref="C121:K125" xr:uid="{00000000-0009-0000-0000-000004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6"/>
  <sheetViews>
    <sheetView showGridLines="0" workbookViewId="0">
      <selection activeCell="W116" sqref="W11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114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358" t="s">
        <v>430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ROUND((SUM(BE122:BE125)),  2)</f>
        <v>0</v>
      </c>
      <c r="I35" s="96">
        <v>0.21</v>
      </c>
      <c r="J35" s="86">
        <f>ROUND(((SUM(BE122:BE125))*I35),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ROUND((SUM(BF122:BF125)),  2)</f>
        <v>0</v>
      </c>
      <c r="I36" s="96">
        <v>0.12</v>
      </c>
      <c r="J36" s="86">
        <f>ROUND(((SUM(BF122:BF125))*I36),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ROUND((SUM(BG122:BG125)),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ROUND((SUM(BH122:BH125)),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ROUND((SUM(BI122:BI125)),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114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16.5" customHeight="1">
      <c r="B89" s="32"/>
      <c r="E89" s="358" t="str">
        <f>E11</f>
        <v>D.2.2 - MVE VDJ Krmelín - elektrotechnická část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J122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410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420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135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383" t="str">
        <f>E7</f>
        <v xml:space="preserve"> MVE VDJ KRMELÍN</v>
      </c>
      <c r="F110" s="384"/>
      <c r="G110" s="384"/>
      <c r="H110" s="384"/>
      <c r="L110" s="32"/>
    </row>
    <row r="111" spans="2:47" ht="12" customHeight="1">
      <c r="B111" s="20"/>
      <c r="C111" s="27" t="s">
        <v>113</v>
      </c>
      <c r="L111" s="20"/>
    </row>
    <row r="112" spans="2:47" s="1" customFormat="1" ht="16.5" customHeight="1">
      <c r="B112" s="32"/>
      <c r="E112" s="383" t="s">
        <v>114</v>
      </c>
      <c r="F112" s="382"/>
      <c r="G112" s="382"/>
      <c r="H112" s="382"/>
      <c r="L112" s="32"/>
    </row>
    <row r="113" spans="2:65" s="1" customFormat="1" ht="12" customHeight="1">
      <c r="B113" s="32"/>
      <c r="C113" s="27" t="s">
        <v>115</v>
      </c>
      <c r="L113" s="32"/>
    </row>
    <row r="114" spans="2:65" s="1" customFormat="1" ht="16.5" customHeight="1">
      <c r="B114" s="32"/>
      <c r="E114" s="358" t="str">
        <f>E11</f>
        <v>D.2.2 - MVE VDJ Krmelín - elektrotechnická část</v>
      </c>
      <c r="F114" s="382"/>
      <c r="G114" s="382"/>
      <c r="H114" s="382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3. 2. 2024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 xml:space="preserve"> </v>
      </c>
      <c r="I118" s="27" t="s">
        <v>29</v>
      </c>
      <c r="J118" s="30" t="str">
        <f>E23</f>
        <v xml:space="preserve"> </v>
      </c>
      <c r="L118" s="32"/>
    </row>
    <row r="119" spans="2:65" s="1" customFormat="1" ht="15.2" customHeight="1">
      <c r="B119" s="32"/>
      <c r="C119" s="27" t="s">
        <v>27</v>
      </c>
      <c r="F119" s="25" t="str">
        <f>IF(E20="","",E20)</f>
        <v>Vyplň údaj</v>
      </c>
      <c r="I119" s="27" t="s">
        <v>31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136</v>
      </c>
      <c r="D121" s="118" t="s">
        <v>58</v>
      </c>
      <c r="E121" s="118" t="s">
        <v>54</v>
      </c>
      <c r="F121" s="118" t="s">
        <v>55</v>
      </c>
      <c r="G121" s="118" t="s">
        <v>137</v>
      </c>
      <c r="H121" s="118" t="s">
        <v>138</v>
      </c>
      <c r="I121" s="118" t="s">
        <v>139</v>
      </c>
      <c r="J121" s="119" t="s">
        <v>119</v>
      </c>
      <c r="K121" s="120" t="s">
        <v>140</v>
      </c>
      <c r="L121" s="116"/>
      <c r="M121" s="59" t="s">
        <v>1</v>
      </c>
      <c r="N121" s="60" t="s">
        <v>37</v>
      </c>
      <c r="O121" s="60" t="s">
        <v>141</v>
      </c>
      <c r="P121" s="60" t="s">
        <v>142</v>
      </c>
      <c r="Q121" s="60" t="s">
        <v>143</v>
      </c>
      <c r="R121" s="60" t="s">
        <v>144</v>
      </c>
      <c r="S121" s="60" t="s">
        <v>145</v>
      </c>
      <c r="T121" s="61" t="s">
        <v>146</v>
      </c>
    </row>
    <row r="122" spans="2:65" s="1" customFormat="1" ht="22.9" customHeight="1">
      <c r="B122" s="32"/>
      <c r="C122" s="64" t="s">
        <v>147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72</v>
      </c>
      <c r="AU122" s="17" t="s">
        <v>121</v>
      </c>
      <c r="BK122" s="124">
        <f>BK123</f>
        <v>0</v>
      </c>
    </row>
    <row r="123" spans="2:65" s="11" customFormat="1" ht="25.9" customHeight="1">
      <c r="B123" s="125"/>
      <c r="D123" s="126" t="s">
        <v>72</v>
      </c>
      <c r="E123" s="127" t="s">
        <v>234</v>
      </c>
      <c r="F123" s="127" t="s">
        <v>412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168</v>
      </c>
      <c r="AT123" s="133" t="s">
        <v>72</v>
      </c>
      <c r="AU123" s="133" t="s">
        <v>73</v>
      </c>
      <c r="AY123" s="126" t="s">
        <v>150</v>
      </c>
      <c r="BK123" s="134">
        <f>BK124</f>
        <v>0</v>
      </c>
    </row>
    <row r="124" spans="2:65" s="11" customFormat="1" ht="22.9" customHeight="1">
      <c r="B124" s="125"/>
      <c r="D124" s="126" t="s">
        <v>72</v>
      </c>
      <c r="E124" s="135" t="s">
        <v>421</v>
      </c>
      <c r="F124" s="135" t="s">
        <v>422</v>
      </c>
      <c r="I124" s="128"/>
      <c r="J124" s="136">
        <f>BK124</f>
        <v>0</v>
      </c>
      <c r="L124" s="125"/>
      <c r="M124" s="130"/>
      <c r="P124" s="131">
        <f>P125</f>
        <v>0</v>
      </c>
      <c r="R124" s="131">
        <f>R125</f>
        <v>0</v>
      </c>
      <c r="T124" s="132">
        <f>T125</f>
        <v>0</v>
      </c>
      <c r="AR124" s="126" t="s">
        <v>168</v>
      </c>
      <c r="AT124" s="133" t="s">
        <v>72</v>
      </c>
      <c r="AU124" s="133" t="s">
        <v>80</v>
      </c>
      <c r="AY124" s="126" t="s">
        <v>150</v>
      </c>
      <c r="BK124" s="134">
        <f>BK125</f>
        <v>0</v>
      </c>
    </row>
    <row r="125" spans="2:65" s="1" customFormat="1" ht="16.5" customHeight="1">
      <c r="B125" s="32"/>
      <c r="C125" s="137" t="s">
        <v>80</v>
      </c>
      <c r="D125" s="137" t="s">
        <v>152</v>
      </c>
      <c r="E125" s="138" t="s">
        <v>431</v>
      </c>
      <c r="F125" s="139" t="s">
        <v>429</v>
      </c>
      <c r="G125" s="140" t="s">
        <v>417</v>
      </c>
      <c r="H125" s="141">
        <v>1</v>
      </c>
      <c r="I125" s="142">
        <f>'D.2.2_Elektro způsobilé'!H44</f>
        <v>0</v>
      </c>
      <c r="J125" s="143">
        <f>ROUND(I125*H125,2)</f>
        <v>0</v>
      </c>
      <c r="K125" s="144"/>
      <c r="L125" s="32"/>
      <c r="M125" s="187" t="s">
        <v>1</v>
      </c>
      <c r="N125" s="188" t="s">
        <v>38</v>
      </c>
      <c r="O125" s="189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AR125" s="149" t="s">
        <v>418</v>
      </c>
      <c r="AT125" s="149" t="s">
        <v>152</v>
      </c>
      <c r="AU125" s="149" t="s">
        <v>82</v>
      </c>
      <c r="AY125" s="17" t="s">
        <v>150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80</v>
      </c>
      <c r="BK125" s="150">
        <f>ROUND(I125*H125,2)</f>
        <v>0</v>
      </c>
      <c r="BL125" s="17" t="s">
        <v>418</v>
      </c>
      <c r="BM125" s="149" t="s">
        <v>82</v>
      </c>
    </row>
    <row r="126" spans="2:65" s="1" customFormat="1" ht="6.95" customHeight="1">
      <c r="B126" s="44"/>
      <c r="C126" s="45"/>
      <c r="D126" s="45"/>
      <c r="E126" s="45"/>
      <c r="F126" s="45"/>
      <c r="G126" s="45"/>
      <c r="H126" s="45"/>
      <c r="I126" s="45"/>
      <c r="J126" s="45"/>
      <c r="K126" s="45"/>
      <c r="L126" s="32"/>
    </row>
  </sheetData>
  <sheetProtection algorithmName="SHA-512" hashValue="sHiRnk6dCy8P45vwv02Jyg/uZAnTXtuiXwqChQ2d02BBDvDh6Lj77VXbQ8MOf8osIhaT2zmw0TvwtIWcnQdYlQ==" saltValue="nRLG9JNmNzMvXgWEMa9fQmbcBMxikxijQLYuPNsbbAjApaNTQr13syqcDtezqHkJ1lG5nf9WPJrHfHrQb6SM/Q==" spinCount="100000" sheet="1" objects="1" scenarios="1" formatColumns="0" formatRows="0" autoFilter="0"/>
  <autoFilter ref="C121:K125" xr:uid="{00000000-0009-0000-0000-000005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0"/>
  <sheetViews>
    <sheetView showGridLines="0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102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114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358" t="s">
        <v>432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ROUND((SUM(BE122:BE129)),  2)</f>
        <v>0</v>
      </c>
      <c r="I35" s="96">
        <v>0.21</v>
      </c>
      <c r="J35" s="86">
        <f>ROUND(((SUM(BE122:BE129))*I35),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ROUND((SUM(BF122:BF129)),  2)</f>
        <v>0</v>
      </c>
      <c r="I36" s="96">
        <v>0.12</v>
      </c>
      <c r="J36" s="86">
        <f>ROUND(((SUM(BF122:BF129))*I36),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ROUND((SUM(BG122:BG129)),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ROUND((SUM(BH122:BH129)),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ROUND((SUM(BI122:BI129)),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114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16.5" customHeight="1">
      <c r="B89" s="32"/>
      <c r="E89" s="358" t="str">
        <f>E11</f>
        <v>VON 1 - Vedlejší rozpočtové náklady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J122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433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434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135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383" t="str">
        <f>E7</f>
        <v xml:space="preserve"> MVE VDJ KRMELÍN</v>
      </c>
      <c r="F110" s="384"/>
      <c r="G110" s="384"/>
      <c r="H110" s="384"/>
      <c r="L110" s="32"/>
    </row>
    <row r="111" spans="2:47" ht="12" customHeight="1">
      <c r="B111" s="20"/>
      <c r="C111" s="27" t="s">
        <v>113</v>
      </c>
      <c r="L111" s="20"/>
    </row>
    <row r="112" spans="2:47" s="1" customFormat="1" ht="16.5" customHeight="1">
      <c r="B112" s="32"/>
      <c r="E112" s="383" t="s">
        <v>114</v>
      </c>
      <c r="F112" s="382"/>
      <c r="G112" s="382"/>
      <c r="H112" s="382"/>
      <c r="L112" s="32"/>
    </row>
    <row r="113" spans="2:65" s="1" customFormat="1" ht="12" customHeight="1">
      <c r="B113" s="32"/>
      <c r="C113" s="27" t="s">
        <v>115</v>
      </c>
      <c r="L113" s="32"/>
    </row>
    <row r="114" spans="2:65" s="1" customFormat="1" ht="16.5" customHeight="1">
      <c r="B114" s="32"/>
      <c r="E114" s="358" t="str">
        <f>E11</f>
        <v>VON 1 - Vedlejší rozpočtové náklady</v>
      </c>
      <c r="F114" s="382"/>
      <c r="G114" s="382"/>
      <c r="H114" s="382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3. 2. 2024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 xml:space="preserve"> </v>
      </c>
      <c r="I118" s="27" t="s">
        <v>29</v>
      </c>
      <c r="J118" s="30" t="str">
        <f>E23</f>
        <v xml:space="preserve"> </v>
      </c>
      <c r="L118" s="32"/>
    </row>
    <row r="119" spans="2:65" s="1" customFormat="1" ht="15.2" customHeight="1">
      <c r="B119" s="32"/>
      <c r="C119" s="27" t="s">
        <v>27</v>
      </c>
      <c r="F119" s="25" t="str">
        <f>IF(E20="","",E20)</f>
        <v>Vyplň údaj</v>
      </c>
      <c r="I119" s="27" t="s">
        <v>31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136</v>
      </c>
      <c r="D121" s="118" t="s">
        <v>58</v>
      </c>
      <c r="E121" s="118" t="s">
        <v>54</v>
      </c>
      <c r="F121" s="118" t="s">
        <v>55</v>
      </c>
      <c r="G121" s="118" t="s">
        <v>137</v>
      </c>
      <c r="H121" s="118" t="s">
        <v>138</v>
      </c>
      <c r="I121" s="118" t="s">
        <v>139</v>
      </c>
      <c r="J121" s="119" t="s">
        <v>119</v>
      </c>
      <c r="K121" s="120" t="s">
        <v>140</v>
      </c>
      <c r="L121" s="116"/>
      <c r="M121" s="59" t="s">
        <v>1</v>
      </c>
      <c r="N121" s="60" t="s">
        <v>37</v>
      </c>
      <c r="O121" s="60" t="s">
        <v>141</v>
      </c>
      <c r="P121" s="60" t="s">
        <v>142</v>
      </c>
      <c r="Q121" s="60" t="s">
        <v>143</v>
      </c>
      <c r="R121" s="60" t="s">
        <v>144</v>
      </c>
      <c r="S121" s="60" t="s">
        <v>145</v>
      </c>
      <c r="T121" s="61" t="s">
        <v>146</v>
      </c>
    </row>
    <row r="122" spans="2:65" s="1" customFormat="1" ht="22.9" customHeight="1">
      <c r="B122" s="32"/>
      <c r="C122" s="64" t="s">
        <v>147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72</v>
      </c>
      <c r="AU122" s="17" t="s">
        <v>121</v>
      </c>
      <c r="BK122" s="124">
        <f>BK123</f>
        <v>0</v>
      </c>
    </row>
    <row r="123" spans="2:65" s="11" customFormat="1" ht="25.9" customHeight="1">
      <c r="B123" s="125"/>
      <c r="D123" s="126" t="s">
        <v>72</v>
      </c>
      <c r="E123" s="127" t="s">
        <v>435</v>
      </c>
      <c r="F123" s="127" t="s">
        <v>101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190</v>
      </c>
      <c r="AT123" s="133" t="s">
        <v>72</v>
      </c>
      <c r="AU123" s="133" t="s">
        <v>73</v>
      </c>
      <c r="AY123" s="126" t="s">
        <v>150</v>
      </c>
      <c r="BK123" s="134">
        <f>BK124</f>
        <v>0</v>
      </c>
    </row>
    <row r="124" spans="2:65" s="11" customFormat="1" ht="22.9" customHeight="1">
      <c r="B124" s="125"/>
      <c r="D124" s="126" t="s">
        <v>72</v>
      </c>
      <c r="E124" s="135" t="s">
        <v>436</v>
      </c>
      <c r="F124" s="135" t="s">
        <v>437</v>
      </c>
      <c r="I124" s="128"/>
      <c r="J124" s="136">
        <f>BK124</f>
        <v>0</v>
      </c>
      <c r="L124" s="125"/>
      <c r="M124" s="130"/>
      <c r="P124" s="131">
        <f>SUM(P125:P129)</f>
        <v>0</v>
      </c>
      <c r="R124" s="131">
        <f>SUM(R125:R129)</f>
        <v>0</v>
      </c>
      <c r="T124" s="132">
        <f>SUM(T125:T129)</f>
        <v>0</v>
      </c>
      <c r="AR124" s="126" t="s">
        <v>190</v>
      </c>
      <c r="AT124" s="133" t="s">
        <v>72</v>
      </c>
      <c r="AU124" s="133" t="s">
        <v>80</v>
      </c>
      <c r="AY124" s="126" t="s">
        <v>150</v>
      </c>
      <c r="BK124" s="134">
        <f>SUM(BK125:BK129)</f>
        <v>0</v>
      </c>
    </row>
    <row r="125" spans="2:65" s="1" customFormat="1" ht="16.5" customHeight="1">
      <c r="B125" s="32"/>
      <c r="C125" s="137" t="s">
        <v>80</v>
      </c>
      <c r="D125" s="137" t="s">
        <v>152</v>
      </c>
      <c r="E125" s="138" t="s">
        <v>438</v>
      </c>
      <c r="F125" s="139" t="s">
        <v>439</v>
      </c>
      <c r="G125" s="140" t="s">
        <v>440</v>
      </c>
      <c r="H125" s="141">
        <v>1</v>
      </c>
      <c r="I125" s="142"/>
      <c r="J125" s="143">
        <f>ROUND(I125*H125,2)</f>
        <v>0</v>
      </c>
      <c r="K125" s="144"/>
      <c r="L125" s="32"/>
      <c r="M125" s="145" t="s">
        <v>1</v>
      </c>
      <c r="N125" s="146" t="s">
        <v>38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AR125" s="149" t="s">
        <v>156</v>
      </c>
      <c r="AT125" s="149" t="s">
        <v>152</v>
      </c>
      <c r="AU125" s="149" t="s">
        <v>82</v>
      </c>
      <c r="AY125" s="17" t="s">
        <v>150</v>
      </c>
      <c r="BE125" s="150">
        <f>IF(N125="základní",J125,0)</f>
        <v>0</v>
      </c>
      <c r="BF125" s="150">
        <f>IF(N125="snížená",J125,0)</f>
        <v>0</v>
      </c>
      <c r="BG125" s="150">
        <f>IF(N125="zákl. přenesená",J125,0)</f>
        <v>0</v>
      </c>
      <c r="BH125" s="150">
        <f>IF(N125="sníž. přenesená",J125,0)</f>
        <v>0</v>
      </c>
      <c r="BI125" s="150">
        <f>IF(N125="nulová",J125,0)</f>
        <v>0</v>
      </c>
      <c r="BJ125" s="17" t="s">
        <v>80</v>
      </c>
      <c r="BK125" s="150">
        <f>ROUND(I125*H125,2)</f>
        <v>0</v>
      </c>
      <c r="BL125" s="17" t="s">
        <v>156</v>
      </c>
      <c r="BM125" s="149" t="s">
        <v>82</v>
      </c>
    </row>
    <row r="126" spans="2:65" s="1" customFormat="1" ht="24.2" customHeight="1">
      <c r="B126" s="32"/>
      <c r="C126" s="137" t="s">
        <v>82</v>
      </c>
      <c r="D126" s="137" t="s">
        <v>152</v>
      </c>
      <c r="E126" s="138" t="s">
        <v>441</v>
      </c>
      <c r="F126" s="139" t="s">
        <v>442</v>
      </c>
      <c r="G126" s="140" t="s">
        <v>440</v>
      </c>
      <c r="H126" s="141">
        <v>1</v>
      </c>
      <c r="I126" s="142"/>
      <c r="J126" s="143">
        <f>ROUND(I126*H126,2)</f>
        <v>0</v>
      </c>
      <c r="K126" s="144"/>
      <c r="L126" s="32"/>
      <c r="M126" s="145" t="s">
        <v>1</v>
      </c>
      <c r="N126" s="146" t="s">
        <v>38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AR126" s="149" t="s">
        <v>156</v>
      </c>
      <c r="AT126" s="149" t="s">
        <v>152</v>
      </c>
      <c r="AU126" s="149" t="s">
        <v>82</v>
      </c>
      <c r="AY126" s="17" t="s">
        <v>150</v>
      </c>
      <c r="BE126" s="150">
        <f>IF(N126="základní",J126,0)</f>
        <v>0</v>
      </c>
      <c r="BF126" s="150">
        <f>IF(N126="snížená",J126,0)</f>
        <v>0</v>
      </c>
      <c r="BG126" s="150">
        <f>IF(N126="zákl. přenesená",J126,0)</f>
        <v>0</v>
      </c>
      <c r="BH126" s="150">
        <f>IF(N126="sníž. přenesená",J126,0)</f>
        <v>0</v>
      </c>
      <c r="BI126" s="150">
        <f>IF(N126="nulová",J126,0)</f>
        <v>0</v>
      </c>
      <c r="BJ126" s="17" t="s">
        <v>80</v>
      </c>
      <c r="BK126" s="150">
        <f>ROUND(I126*H126,2)</f>
        <v>0</v>
      </c>
      <c r="BL126" s="17" t="s">
        <v>156</v>
      </c>
      <c r="BM126" s="149" t="s">
        <v>156</v>
      </c>
    </row>
    <row r="127" spans="2:65" s="1" customFormat="1" ht="24.2" customHeight="1">
      <c r="B127" s="32"/>
      <c r="C127" s="137" t="s">
        <v>168</v>
      </c>
      <c r="D127" s="137" t="s">
        <v>152</v>
      </c>
      <c r="E127" s="138" t="s">
        <v>443</v>
      </c>
      <c r="F127" s="139" t="s">
        <v>444</v>
      </c>
      <c r="G127" s="140" t="s">
        <v>440</v>
      </c>
      <c r="H127" s="141">
        <v>1</v>
      </c>
      <c r="I127" s="142"/>
      <c r="J127" s="143">
        <f>ROUND(I127*H127,2)</f>
        <v>0</v>
      </c>
      <c r="K127" s="144"/>
      <c r="L127" s="32"/>
      <c r="M127" s="145" t="s">
        <v>1</v>
      </c>
      <c r="N127" s="146" t="s">
        <v>38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49" t="s">
        <v>156</v>
      </c>
      <c r="AT127" s="149" t="s">
        <v>152</v>
      </c>
      <c r="AU127" s="149" t="s">
        <v>82</v>
      </c>
      <c r="AY127" s="17" t="s">
        <v>150</v>
      </c>
      <c r="BE127" s="150">
        <f>IF(N127="základní",J127,0)</f>
        <v>0</v>
      </c>
      <c r="BF127" s="150">
        <f>IF(N127="snížená",J127,0)</f>
        <v>0</v>
      </c>
      <c r="BG127" s="150">
        <f>IF(N127="zákl. přenesená",J127,0)</f>
        <v>0</v>
      </c>
      <c r="BH127" s="150">
        <f>IF(N127="sníž. přenesená",J127,0)</f>
        <v>0</v>
      </c>
      <c r="BI127" s="150">
        <f>IF(N127="nulová",J127,0)</f>
        <v>0</v>
      </c>
      <c r="BJ127" s="17" t="s">
        <v>80</v>
      </c>
      <c r="BK127" s="150">
        <f>ROUND(I127*H127,2)</f>
        <v>0</v>
      </c>
      <c r="BL127" s="17" t="s">
        <v>156</v>
      </c>
      <c r="BM127" s="149" t="s">
        <v>171</v>
      </c>
    </row>
    <row r="128" spans="2:65" s="1" customFormat="1" ht="21.75" customHeight="1">
      <c r="B128" s="32"/>
      <c r="C128" s="137" t="s">
        <v>156</v>
      </c>
      <c r="D128" s="137" t="s">
        <v>152</v>
      </c>
      <c r="E128" s="138" t="s">
        <v>445</v>
      </c>
      <c r="F128" s="139" t="s">
        <v>446</v>
      </c>
      <c r="G128" s="140" t="s">
        <v>440</v>
      </c>
      <c r="H128" s="141">
        <v>1</v>
      </c>
      <c r="I128" s="142"/>
      <c r="J128" s="143">
        <f>ROUND(I128*H128,2)</f>
        <v>0</v>
      </c>
      <c r="K128" s="144"/>
      <c r="L128" s="32"/>
      <c r="M128" s="145" t="s">
        <v>1</v>
      </c>
      <c r="N128" s="146" t="s">
        <v>38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49" t="s">
        <v>156</v>
      </c>
      <c r="AT128" s="149" t="s">
        <v>152</v>
      </c>
      <c r="AU128" s="149" t="s">
        <v>82</v>
      </c>
      <c r="AY128" s="17" t="s">
        <v>150</v>
      </c>
      <c r="BE128" s="150">
        <f>IF(N128="základní",J128,0)</f>
        <v>0</v>
      </c>
      <c r="BF128" s="150">
        <f>IF(N128="snížená",J128,0)</f>
        <v>0</v>
      </c>
      <c r="BG128" s="150">
        <f>IF(N128="zákl. přenesená",J128,0)</f>
        <v>0</v>
      </c>
      <c r="BH128" s="150">
        <f>IF(N128="sníž. přenesená",J128,0)</f>
        <v>0</v>
      </c>
      <c r="BI128" s="150">
        <f>IF(N128="nulová",J128,0)</f>
        <v>0</v>
      </c>
      <c r="BJ128" s="17" t="s">
        <v>80</v>
      </c>
      <c r="BK128" s="150">
        <f>ROUND(I128*H128,2)</f>
        <v>0</v>
      </c>
      <c r="BL128" s="17" t="s">
        <v>156</v>
      </c>
      <c r="BM128" s="149" t="s">
        <v>176</v>
      </c>
    </row>
    <row r="129" spans="2:65" s="1" customFormat="1" ht="24.2" customHeight="1">
      <c r="B129" s="32"/>
      <c r="C129" s="137" t="s">
        <v>190</v>
      </c>
      <c r="D129" s="137" t="s">
        <v>152</v>
      </c>
      <c r="E129" s="138" t="s">
        <v>447</v>
      </c>
      <c r="F129" s="139" t="s">
        <v>448</v>
      </c>
      <c r="G129" s="140" t="s">
        <v>440</v>
      </c>
      <c r="H129" s="141">
        <v>1</v>
      </c>
      <c r="I129" s="142"/>
      <c r="J129" s="143">
        <f>ROUND(I129*H129,2)</f>
        <v>0</v>
      </c>
      <c r="K129" s="144"/>
      <c r="L129" s="32"/>
      <c r="M129" s="187" t="s">
        <v>1</v>
      </c>
      <c r="N129" s="188" t="s">
        <v>38</v>
      </c>
      <c r="O129" s="189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AR129" s="149" t="s">
        <v>156</v>
      </c>
      <c r="AT129" s="149" t="s">
        <v>152</v>
      </c>
      <c r="AU129" s="149" t="s">
        <v>82</v>
      </c>
      <c r="AY129" s="17" t="s">
        <v>150</v>
      </c>
      <c r="BE129" s="150">
        <f>IF(N129="základní",J129,0)</f>
        <v>0</v>
      </c>
      <c r="BF129" s="150">
        <f>IF(N129="snížená",J129,0)</f>
        <v>0</v>
      </c>
      <c r="BG129" s="150">
        <f>IF(N129="zákl. přenesená",J129,0)</f>
        <v>0</v>
      </c>
      <c r="BH129" s="150">
        <f>IF(N129="sníž. přenesená",J129,0)</f>
        <v>0</v>
      </c>
      <c r="BI129" s="150">
        <f>IF(N129="nulová",J129,0)</f>
        <v>0</v>
      </c>
      <c r="BJ129" s="17" t="s">
        <v>80</v>
      </c>
      <c r="BK129" s="150">
        <f>ROUND(I129*H129,2)</f>
        <v>0</v>
      </c>
      <c r="BL129" s="17" t="s">
        <v>156</v>
      </c>
      <c r="BM129" s="149" t="s">
        <v>193</v>
      </c>
    </row>
    <row r="130" spans="2:65" s="1" customFormat="1" ht="6.95" customHeight="1">
      <c r="B130" s="44"/>
      <c r="C130" s="45"/>
      <c r="D130" s="45"/>
      <c r="E130" s="45"/>
      <c r="F130" s="45"/>
      <c r="G130" s="45"/>
      <c r="H130" s="45"/>
      <c r="I130" s="45"/>
      <c r="J130" s="45"/>
      <c r="K130" s="45"/>
      <c r="L130" s="32"/>
    </row>
  </sheetData>
  <sheetProtection algorithmName="SHA-512" hashValue="+Yai7uny/QRczfbQMr+k0DoxoklD+zUe6P8A0UdEmITAZ8Ew19YXwJ+7OHXK3TIIdqkL+OrNDwe2NLWzZkKqyg==" saltValue="dYmLLU0N+ELCjicEQOXCLSYfsl5aj01o1KQ0p6/7kw3iI1/kUl+lt4xrq4Xo1FpLELWNsVJ8k/Dhu4cHaLORkw==" spinCount="100000" sheet="1" objects="1" scenarios="1" formatColumns="0" formatRows="0" autoFilter="0"/>
  <autoFilter ref="C121:K129" xr:uid="{00000000-0009-0000-0000-000006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2"/>
  <sheetViews>
    <sheetView showGridLines="0" workbookViewId="0">
      <selection activeCell="I125" sqref="I12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114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358" t="s">
        <v>449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ROUND(J122,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ROUND((SUM(BE122:BE131)),  2)</f>
        <v>0</v>
      </c>
      <c r="I35" s="96">
        <v>0.21</v>
      </c>
      <c r="J35" s="86">
        <f>ROUND(((SUM(BE122:BE131))*I35),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ROUND((SUM(BF122:BF131)),  2)</f>
        <v>0</v>
      </c>
      <c r="I36" s="96">
        <v>0.12</v>
      </c>
      <c r="J36" s="86">
        <f>ROUND(((SUM(BF122:BF131))*I36),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ROUND((SUM(BG122:BG131)),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ROUND((SUM(BH122:BH131)),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ROUND((SUM(BI122:BI131)),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114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16.5" customHeight="1">
      <c r="B89" s="32"/>
      <c r="E89" s="358" t="str">
        <f>E11</f>
        <v>VON 2 - Ostatní  rozpočtové náklady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J122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450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47" s="9" customFormat="1" ht="19.899999999999999" customHeight="1">
      <c r="B100" s="112"/>
      <c r="D100" s="113" t="s">
        <v>451</v>
      </c>
      <c r="E100" s="114"/>
      <c r="F100" s="114"/>
      <c r="G100" s="114"/>
      <c r="H100" s="114"/>
      <c r="I100" s="114"/>
      <c r="J100" s="115">
        <f>J124</f>
        <v>0</v>
      </c>
      <c r="L100" s="112"/>
    </row>
    <row r="101" spans="2:47" s="1" customFormat="1" ht="21.75" customHeight="1">
      <c r="B101" s="32"/>
      <c r="L101" s="32"/>
    </row>
    <row r="102" spans="2:47" s="1" customFormat="1" ht="6.95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6.95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4.95" customHeight="1">
      <c r="B107" s="32"/>
      <c r="C107" s="21" t="s">
        <v>135</v>
      </c>
      <c r="L107" s="32"/>
    </row>
    <row r="108" spans="2:47" s="1" customFormat="1" ht="6.95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16.5" customHeight="1">
      <c r="B110" s="32"/>
      <c r="E110" s="383" t="str">
        <f>E7</f>
        <v xml:space="preserve"> MVE VDJ KRMELÍN</v>
      </c>
      <c r="F110" s="384"/>
      <c r="G110" s="384"/>
      <c r="H110" s="384"/>
      <c r="L110" s="32"/>
    </row>
    <row r="111" spans="2:47" ht="12" customHeight="1">
      <c r="B111" s="20"/>
      <c r="C111" s="27" t="s">
        <v>113</v>
      </c>
      <c r="L111" s="20"/>
    </row>
    <row r="112" spans="2:47" s="1" customFormat="1" ht="16.5" customHeight="1">
      <c r="B112" s="32"/>
      <c r="E112" s="383" t="s">
        <v>114</v>
      </c>
      <c r="F112" s="382"/>
      <c r="G112" s="382"/>
      <c r="H112" s="382"/>
      <c r="L112" s="32"/>
    </row>
    <row r="113" spans="2:65" s="1" customFormat="1" ht="12" customHeight="1">
      <c r="B113" s="32"/>
      <c r="C113" s="27" t="s">
        <v>115</v>
      </c>
      <c r="L113" s="32"/>
    </row>
    <row r="114" spans="2:65" s="1" customFormat="1" ht="16.5" customHeight="1">
      <c r="B114" s="32"/>
      <c r="E114" s="358" t="str">
        <f>E11</f>
        <v>VON 2 - Ostatní  rozpočtové náklady</v>
      </c>
      <c r="F114" s="382"/>
      <c r="G114" s="382"/>
      <c r="H114" s="382"/>
      <c r="L114" s="32"/>
    </row>
    <row r="115" spans="2:65" s="1" customFormat="1" ht="6.95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3. 2. 2024</v>
      </c>
      <c r="L116" s="32"/>
    </row>
    <row r="117" spans="2:65" s="1" customFormat="1" ht="6.95" customHeight="1">
      <c r="B117" s="32"/>
      <c r="L117" s="32"/>
    </row>
    <row r="118" spans="2:65" s="1" customFormat="1" ht="15.2" customHeight="1">
      <c r="B118" s="32"/>
      <c r="C118" s="27" t="s">
        <v>24</v>
      </c>
      <c r="F118" s="25" t="str">
        <f>E17</f>
        <v xml:space="preserve"> </v>
      </c>
      <c r="I118" s="27" t="s">
        <v>29</v>
      </c>
      <c r="J118" s="30" t="str">
        <f>E23</f>
        <v xml:space="preserve"> </v>
      </c>
      <c r="L118" s="32"/>
    </row>
    <row r="119" spans="2:65" s="1" customFormat="1" ht="15.2" customHeight="1">
      <c r="B119" s="32"/>
      <c r="C119" s="27" t="s">
        <v>27</v>
      </c>
      <c r="F119" s="25" t="str">
        <f>IF(E20="","",E20)</f>
        <v>Vyplň údaj</v>
      </c>
      <c r="I119" s="27" t="s">
        <v>31</v>
      </c>
      <c r="J119" s="30" t="str">
        <f>E26</f>
        <v xml:space="preserve"> </v>
      </c>
      <c r="L119" s="32"/>
    </row>
    <row r="120" spans="2:65" s="1" customFormat="1" ht="10.35" customHeight="1">
      <c r="B120" s="32"/>
      <c r="L120" s="32"/>
    </row>
    <row r="121" spans="2:65" s="10" customFormat="1" ht="29.25" customHeight="1">
      <c r="B121" s="116"/>
      <c r="C121" s="117" t="s">
        <v>136</v>
      </c>
      <c r="D121" s="118" t="s">
        <v>58</v>
      </c>
      <c r="E121" s="118" t="s">
        <v>54</v>
      </c>
      <c r="F121" s="118" t="s">
        <v>55</v>
      </c>
      <c r="G121" s="118" t="s">
        <v>137</v>
      </c>
      <c r="H121" s="118" t="s">
        <v>138</v>
      </c>
      <c r="I121" s="118" t="s">
        <v>139</v>
      </c>
      <c r="J121" s="119" t="s">
        <v>119</v>
      </c>
      <c r="K121" s="120" t="s">
        <v>140</v>
      </c>
      <c r="L121" s="116"/>
      <c r="M121" s="59" t="s">
        <v>1</v>
      </c>
      <c r="N121" s="60" t="s">
        <v>37</v>
      </c>
      <c r="O121" s="60" t="s">
        <v>141</v>
      </c>
      <c r="P121" s="60" t="s">
        <v>142</v>
      </c>
      <c r="Q121" s="60" t="s">
        <v>143</v>
      </c>
      <c r="R121" s="60" t="s">
        <v>144</v>
      </c>
      <c r="S121" s="60" t="s">
        <v>145</v>
      </c>
      <c r="T121" s="61" t="s">
        <v>146</v>
      </c>
    </row>
    <row r="122" spans="2:65" s="1" customFormat="1" ht="22.9" customHeight="1">
      <c r="B122" s="32"/>
      <c r="C122" s="64" t="s">
        <v>147</v>
      </c>
      <c r="J122" s="121">
        <f>BK122</f>
        <v>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72</v>
      </c>
      <c r="AU122" s="17" t="s">
        <v>121</v>
      </c>
      <c r="BK122" s="124">
        <f>BK123</f>
        <v>0</v>
      </c>
    </row>
    <row r="123" spans="2:65" s="11" customFormat="1" ht="25.9" customHeight="1">
      <c r="B123" s="125"/>
      <c r="D123" s="126" t="s">
        <v>72</v>
      </c>
      <c r="E123" s="127" t="s">
        <v>452</v>
      </c>
      <c r="F123" s="127" t="s">
        <v>453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</v>
      </c>
      <c r="T123" s="132">
        <f>T124</f>
        <v>0</v>
      </c>
      <c r="AR123" s="126" t="s">
        <v>156</v>
      </c>
      <c r="AT123" s="133" t="s">
        <v>72</v>
      </c>
      <c r="AU123" s="133" t="s">
        <v>73</v>
      </c>
      <c r="AY123" s="126" t="s">
        <v>150</v>
      </c>
      <c r="BK123" s="134">
        <f>BK124</f>
        <v>0</v>
      </c>
    </row>
    <row r="124" spans="2:65" s="11" customFormat="1" ht="22.9" customHeight="1">
      <c r="B124" s="125"/>
      <c r="D124" s="126" t="s">
        <v>72</v>
      </c>
      <c r="E124" s="135" t="s">
        <v>454</v>
      </c>
      <c r="F124" s="135" t="s">
        <v>455</v>
      </c>
      <c r="I124" s="128"/>
      <c r="J124" s="136">
        <f>BK124</f>
        <v>0</v>
      </c>
      <c r="L124" s="125"/>
      <c r="M124" s="130"/>
      <c r="P124" s="131">
        <f>SUM(P125:P131)</f>
        <v>0</v>
      </c>
      <c r="R124" s="131">
        <f>SUM(R125:R131)</f>
        <v>0</v>
      </c>
      <c r="T124" s="132">
        <f>SUM(T125:T131)</f>
        <v>0</v>
      </c>
      <c r="AR124" s="126" t="s">
        <v>80</v>
      </c>
      <c r="AT124" s="133" t="s">
        <v>72</v>
      </c>
      <c r="AU124" s="133" t="s">
        <v>80</v>
      </c>
      <c r="AY124" s="126" t="s">
        <v>150</v>
      </c>
      <c r="BK124" s="134">
        <f>SUM(BK125:BK131)</f>
        <v>0</v>
      </c>
    </row>
    <row r="125" spans="2:65" s="1" customFormat="1" ht="62.65" customHeight="1">
      <c r="B125" s="32"/>
      <c r="C125" s="137" t="s">
        <v>80</v>
      </c>
      <c r="D125" s="137" t="s">
        <v>152</v>
      </c>
      <c r="E125" s="138" t="s">
        <v>456</v>
      </c>
      <c r="F125" s="139" t="s">
        <v>457</v>
      </c>
      <c r="G125" s="140" t="s">
        <v>440</v>
      </c>
      <c r="H125" s="141">
        <v>1</v>
      </c>
      <c r="I125" s="142"/>
      <c r="J125" s="143">
        <f t="shared" ref="J125:J131" si="0">ROUND(I125*H125,2)</f>
        <v>0</v>
      </c>
      <c r="K125" s="144"/>
      <c r="L125" s="32"/>
      <c r="M125" s="145" t="s">
        <v>1</v>
      </c>
      <c r="N125" s="146" t="s">
        <v>38</v>
      </c>
      <c r="P125" s="147">
        <f t="shared" ref="P125:P131" si="1">O125*H125</f>
        <v>0</v>
      </c>
      <c r="Q125" s="147">
        <v>0</v>
      </c>
      <c r="R125" s="147">
        <f t="shared" ref="R125:R131" si="2">Q125*H125</f>
        <v>0</v>
      </c>
      <c r="S125" s="147">
        <v>0</v>
      </c>
      <c r="T125" s="148">
        <f t="shared" ref="T125:T131" si="3">S125*H125</f>
        <v>0</v>
      </c>
      <c r="AR125" s="149" t="s">
        <v>156</v>
      </c>
      <c r="AT125" s="149" t="s">
        <v>152</v>
      </c>
      <c r="AU125" s="149" t="s">
        <v>82</v>
      </c>
      <c r="AY125" s="17" t="s">
        <v>150</v>
      </c>
      <c r="BE125" s="150">
        <f t="shared" ref="BE125:BE131" si="4">IF(N125="základní",J125,0)</f>
        <v>0</v>
      </c>
      <c r="BF125" s="150">
        <f t="shared" ref="BF125:BF131" si="5">IF(N125="snížená",J125,0)</f>
        <v>0</v>
      </c>
      <c r="BG125" s="150">
        <f t="shared" ref="BG125:BG131" si="6">IF(N125="zákl. přenesená",J125,0)</f>
        <v>0</v>
      </c>
      <c r="BH125" s="150">
        <f t="shared" ref="BH125:BH131" si="7">IF(N125="sníž. přenesená",J125,0)</f>
        <v>0</v>
      </c>
      <c r="BI125" s="150">
        <f t="shared" ref="BI125:BI131" si="8">IF(N125="nulová",J125,0)</f>
        <v>0</v>
      </c>
      <c r="BJ125" s="17" t="s">
        <v>80</v>
      </c>
      <c r="BK125" s="150">
        <f t="shared" ref="BK125:BK131" si="9">ROUND(I125*H125,2)</f>
        <v>0</v>
      </c>
      <c r="BL125" s="17" t="s">
        <v>156</v>
      </c>
      <c r="BM125" s="149" t="s">
        <v>82</v>
      </c>
    </row>
    <row r="126" spans="2:65" s="1" customFormat="1" ht="24.2" customHeight="1">
      <c r="B126" s="32"/>
      <c r="C126" s="137" t="s">
        <v>82</v>
      </c>
      <c r="D126" s="137" t="s">
        <v>152</v>
      </c>
      <c r="E126" s="138" t="s">
        <v>458</v>
      </c>
      <c r="F126" s="139" t="s">
        <v>459</v>
      </c>
      <c r="G126" s="140" t="s">
        <v>440</v>
      </c>
      <c r="H126" s="141">
        <v>1</v>
      </c>
      <c r="I126" s="142"/>
      <c r="J126" s="143">
        <f t="shared" si="0"/>
        <v>0</v>
      </c>
      <c r="K126" s="144"/>
      <c r="L126" s="32"/>
      <c r="M126" s="145" t="s">
        <v>1</v>
      </c>
      <c r="N126" s="146" t="s">
        <v>38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AR126" s="149" t="s">
        <v>156</v>
      </c>
      <c r="AT126" s="149" t="s">
        <v>152</v>
      </c>
      <c r="AU126" s="149" t="s">
        <v>82</v>
      </c>
      <c r="AY126" s="17" t="s">
        <v>150</v>
      </c>
      <c r="BE126" s="150">
        <f t="shared" si="4"/>
        <v>0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7" t="s">
        <v>80</v>
      </c>
      <c r="BK126" s="150">
        <f t="shared" si="9"/>
        <v>0</v>
      </c>
      <c r="BL126" s="17" t="s">
        <v>156</v>
      </c>
      <c r="BM126" s="149" t="s">
        <v>156</v>
      </c>
    </row>
    <row r="127" spans="2:65" s="1" customFormat="1" ht="44.25" customHeight="1">
      <c r="B127" s="32"/>
      <c r="C127" s="137" t="s">
        <v>168</v>
      </c>
      <c r="D127" s="137" t="s">
        <v>152</v>
      </c>
      <c r="E127" s="138" t="s">
        <v>460</v>
      </c>
      <c r="F127" s="139" t="s">
        <v>461</v>
      </c>
      <c r="G127" s="140" t="s">
        <v>440</v>
      </c>
      <c r="H127" s="141">
        <v>1</v>
      </c>
      <c r="I127" s="142"/>
      <c r="J127" s="143">
        <f t="shared" si="0"/>
        <v>0</v>
      </c>
      <c r="K127" s="144"/>
      <c r="L127" s="32"/>
      <c r="M127" s="145" t="s">
        <v>1</v>
      </c>
      <c r="N127" s="146" t="s">
        <v>38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AR127" s="149" t="s">
        <v>156</v>
      </c>
      <c r="AT127" s="149" t="s">
        <v>152</v>
      </c>
      <c r="AU127" s="149" t="s">
        <v>82</v>
      </c>
      <c r="AY127" s="17" t="s">
        <v>150</v>
      </c>
      <c r="BE127" s="150">
        <f t="shared" si="4"/>
        <v>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7" t="s">
        <v>80</v>
      </c>
      <c r="BK127" s="150">
        <f t="shared" si="9"/>
        <v>0</v>
      </c>
      <c r="BL127" s="17" t="s">
        <v>156</v>
      </c>
      <c r="BM127" s="149" t="s">
        <v>171</v>
      </c>
    </row>
    <row r="128" spans="2:65" s="1" customFormat="1" ht="24.2" customHeight="1">
      <c r="B128" s="32"/>
      <c r="C128" s="137" t="s">
        <v>156</v>
      </c>
      <c r="D128" s="137" t="s">
        <v>152</v>
      </c>
      <c r="E128" s="138" t="s">
        <v>462</v>
      </c>
      <c r="F128" s="139" t="s">
        <v>463</v>
      </c>
      <c r="G128" s="140" t="s">
        <v>440</v>
      </c>
      <c r="H128" s="141">
        <v>1</v>
      </c>
      <c r="I128" s="142"/>
      <c r="J128" s="143">
        <f t="shared" si="0"/>
        <v>0</v>
      </c>
      <c r="K128" s="144"/>
      <c r="L128" s="32"/>
      <c r="M128" s="145" t="s">
        <v>1</v>
      </c>
      <c r="N128" s="146" t="s">
        <v>38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AR128" s="149" t="s">
        <v>156</v>
      </c>
      <c r="AT128" s="149" t="s">
        <v>152</v>
      </c>
      <c r="AU128" s="149" t="s">
        <v>82</v>
      </c>
      <c r="AY128" s="17" t="s">
        <v>150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7" t="s">
        <v>80</v>
      </c>
      <c r="BK128" s="150">
        <f t="shared" si="9"/>
        <v>0</v>
      </c>
      <c r="BL128" s="17" t="s">
        <v>156</v>
      </c>
      <c r="BM128" s="149" t="s">
        <v>176</v>
      </c>
    </row>
    <row r="129" spans="2:65" s="1" customFormat="1" ht="16.5" customHeight="1">
      <c r="B129" s="32"/>
      <c r="C129" s="137" t="s">
        <v>190</v>
      </c>
      <c r="D129" s="137" t="s">
        <v>152</v>
      </c>
      <c r="E129" s="138" t="s">
        <v>464</v>
      </c>
      <c r="F129" s="139" t="s">
        <v>465</v>
      </c>
      <c r="G129" s="140" t="s">
        <v>440</v>
      </c>
      <c r="H129" s="141">
        <v>1</v>
      </c>
      <c r="I129" s="142"/>
      <c r="J129" s="143">
        <f t="shared" si="0"/>
        <v>0</v>
      </c>
      <c r="K129" s="144"/>
      <c r="L129" s="32"/>
      <c r="M129" s="145" t="s">
        <v>1</v>
      </c>
      <c r="N129" s="146" t="s">
        <v>38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AR129" s="149" t="s">
        <v>156</v>
      </c>
      <c r="AT129" s="149" t="s">
        <v>152</v>
      </c>
      <c r="AU129" s="149" t="s">
        <v>82</v>
      </c>
      <c r="AY129" s="17" t="s">
        <v>150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7" t="s">
        <v>80</v>
      </c>
      <c r="BK129" s="150">
        <f t="shared" si="9"/>
        <v>0</v>
      </c>
      <c r="BL129" s="17" t="s">
        <v>156</v>
      </c>
      <c r="BM129" s="149" t="s">
        <v>193</v>
      </c>
    </row>
    <row r="130" spans="2:65" s="1" customFormat="1" ht="24.2" customHeight="1">
      <c r="B130" s="32"/>
      <c r="C130" s="137" t="s">
        <v>171</v>
      </c>
      <c r="D130" s="137" t="s">
        <v>152</v>
      </c>
      <c r="E130" s="138" t="s">
        <v>466</v>
      </c>
      <c r="F130" s="139" t="s">
        <v>467</v>
      </c>
      <c r="G130" s="140" t="s">
        <v>440</v>
      </c>
      <c r="H130" s="141">
        <v>1</v>
      </c>
      <c r="I130" s="142"/>
      <c r="J130" s="143">
        <f t="shared" si="0"/>
        <v>0</v>
      </c>
      <c r="K130" s="144"/>
      <c r="L130" s="32"/>
      <c r="M130" s="145" t="s">
        <v>1</v>
      </c>
      <c r="N130" s="146" t="s">
        <v>38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AR130" s="149" t="s">
        <v>156</v>
      </c>
      <c r="AT130" s="149" t="s">
        <v>152</v>
      </c>
      <c r="AU130" s="149" t="s">
        <v>82</v>
      </c>
      <c r="AY130" s="17" t="s">
        <v>150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7" t="s">
        <v>80</v>
      </c>
      <c r="BK130" s="150">
        <f t="shared" si="9"/>
        <v>0</v>
      </c>
      <c r="BL130" s="17" t="s">
        <v>156</v>
      </c>
      <c r="BM130" s="149" t="s">
        <v>8</v>
      </c>
    </row>
    <row r="131" spans="2:65" s="1" customFormat="1" ht="24.2" customHeight="1">
      <c r="B131" s="32"/>
      <c r="C131" s="137" t="s">
        <v>203</v>
      </c>
      <c r="D131" s="137" t="s">
        <v>152</v>
      </c>
      <c r="E131" s="138" t="s">
        <v>468</v>
      </c>
      <c r="F131" s="139" t="s">
        <v>469</v>
      </c>
      <c r="G131" s="140" t="s">
        <v>440</v>
      </c>
      <c r="H131" s="141">
        <v>1</v>
      </c>
      <c r="I131" s="142"/>
      <c r="J131" s="143">
        <f t="shared" si="0"/>
        <v>0</v>
      </c>
      <c r="K131" s="144"/>
      <c r="L131" s="32"/>
      <c r="M131" s="187" t="s">
        <v>1</v>
      </c>
      <c r="N131" s="188" t="s">
        <v>38</v>
      </c>
      <c r="O131" s="189"/>
      <c r="P131" s="190">
        <f t="shared" si="1"/>
        <v>0</v>
      </c>
      <c r="Q131" s="190">
        <v>0</v>
      </c>
      <c r="R131" s="190">
        <f t="shared" si="2"/>
        <v>0</v>
      </c>
      <c r="S131" s="190">
        <v>0</v>
      </c>
      <c r="T131" s="191">
        <f t="shared" si="3"/>
        <v>0</v>
      </c>
      <c r="AR131" s="149" t="s">
        <v>156</v>
      </c>
      <c r="AT131" s="149" t="s">
        <v>152</v>
      </c>
      <c r="AU131" s="149" t="s">
        <v>82</v>
      </c>
      <c r="AY131" s="17" t="s">
        <v>150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7" t="s">
        <v>80</v>
      </c>
      <c r="BK131" s="150">
        <f t="shared" si="9"/>
        <v>0</v>
      </c>
      <c r="BL131" s="17" t="s">
        <v>156</v>
      </c>
      <c r="BM131" s="149" t="s">
        <v>205</v>
      </c>
    </row>
    <row r="132" spans="2:65" s="1" customFormat="1" ht="6.95" customHeight="1">
      <c r="B132" s="44"/>
      <c r="C132" s="45"/>
      <c r="D132" s="45"/>
      <c r="E132" s="45"/>
      <c r="F132" s="45"/>
      <c r="G132" s="45"/>
      <c r="H132" s="45"/>
      <c r="I132" s="45"/>
      <c r="J132" s="45"/>
      <c r="K132" s="45"/>
      <c r="L132" s="32"/>
    </row>
  </sheetData>
  <sheetProtection algorithmName="SHA-512" hashValue="q1ercbKXBjLOXP56gp2IAVsuewXR5gAaGbYHtqTe9AAdQdD1qd0Wc0RRCEGOan2AU8Ed4XyP49sTA4Q85Hy3Dw==" saltValue="Q9VAE1yPkDkCdLKOzLI6847d39C0TulPmvNC7aw4PfjiMkPMToIeb4X8SP9ZUOI6DA8OR20d5BhUSnsxyZNqJg==" spinCount="100000" sheet="1" objects="1" scenarios="1" formatColumns="0" formatRows="0" autoFilter="0"/>
  <autoFilter ref="C121:K131" xr:uid="{00000000-0009-0000-0000-000007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445"/>
  <sheetViews>
    <sheetView showGridLines="0" workbookViewId="0">
      <selection activeCell="Y336" sqref="Y33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AT2" s="17" t="s">
        <v>109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>
      <c r="B4" s="20"/>
      <c r="D4" s="21" t="s">
        <v>112</v>
      </c>
      <c r="L4" s="20"/>
      <c r="M4" s="93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83" t="str">
        <f>'Rekapitulace stavby'!K6</f>
        <v xml:space="preserve"> MVE VDJ KRMELÍN</v>
      </c>
      <c r="F7" s="384"/>
      <c r="G7" s="384"/>
      <c r="H7" s="384"/>
      <c r="L7" s="20"/>
    </row>
    <row r="8" spans="2:46" ht="12" customHeight="1">
      <c r="B8" s="20"/>
      <c r="D8" s="27" t="s">
        <v>113</v>
      </c>
      <c r="L8" s="20"/>
    </row>
    <row r="9" spans="2:46" s="1" customFormat="1" ht="16.5" customHeight="1">
      <c r="B9" s="32"/>
      <c r="E9" s="383" t="s">
        <v>470</v>
      </c>
      <c r="F9" s="382"/>
      <c r="G9" s="382"/>
      <c r="H9" s="382"/>
      <c r="L9" s="32"/>
    </row>
    <row r="10" spans="2:46" s="1" customFormat="1" ht="12" customHeight="1">
      <c r="B10" s="32"/>
      <c r="D10" s="27" t="s">
        <v>115</v>
      </c>
      <c r="L10" s="32"/>
    </row>
    <row r="11" spans="2:46" s="1" customFormat="1" ht="16.5" customHeight="1">
      <c r="B11" s="32"/>
      <c r="E11" s="358" t="s">
        <v>116</v>
      </c>
      <c r="F11" s="382"/>
      <c r="G11" s="382"/>
      <c r="H11" s="38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3. 2. 2024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tr">
        <f>IF('Rekapitulace stavby'!AN10="","",'Rekapitulace stavby'!AN10)</f>
        <v/>
      </c>
      <c r="L16" s="32"/>
    </row>
    <row r="17" spans="2:12" s="1" customFormat="1" ht="18" customHeight="1">
      <c r="B17" s="32"/>
      <c r="E17" s="25" t="str">
        <f>IF('Rekapitulace stavby'!E11="","",'Rekapitulace stavby'!E11)</f>
        <v xml:space="preserve"> </v>
      </c>
      <c r="I17" s="27" t="s">
        <v>26</v>
      </c>
      <c r="J17" s="25" t="str">
        <f>IF('Rekapitulace stavby'!AN11="","",'Rekapitulace stavby'!AN11)</f>
        <v/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85" t="str">
        <f>'Rekapitulace stavby'!E14</f>
        <v>Vyplň údaj</v>
      </c>
      <c r="F20" s="350"/>
      <c r="G20" s="350"/>
      <c r="H20" s="350"/>
      <c r="I20" s="27" t="s">
        <v>26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25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26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31</v>
      </c>
      <c r="I25" s="27" t="s">
        <v>25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26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32</v>
      </c>
      <c r="L28" s="32"/>
    </row>
    <row r="29" spans="2:12" s="7" customFormat="1" ht="16.5" customHeight="1">
      <c r="B29" s="94"/>
      <c r="E29" s="354" t="s">
        <v>1</v>
      </c>
      <c r="F29" s="354"/>
      <c r="G29" s="354"/>
      <c r="H29" s="354"/>
      <c r="L29" s="94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35" customHeight="1">
      <c r="B32" s="32"/>
      <c r="D32" s="95" t="s">
        <v>33</v>
      </c>
      <c r="J32" s="66">
        <f>ROUND(J140,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5" customHeight="1">
      <c r="B34" s="32"/>
      <c r="F34" s="35" t="s">
        <v>35</v>
      </c>
      <c r="I34" s="35" t="s">
        <v>34</v>
      </c>
      <c r="J34" s="35" t="s">
        <v>36</v>
      </c>
      <c r="L34" s="32"/>
    </row>
    <row r="35" spans="2:12" s="1" customFormat="1" ht="14.45" customHeight="1">
      <c r="B35" s="32"/>
      <c r="D35" s="55" t="s">
        <v>37</v>
      </c>
      <c r="E35" s="27" t="s">
        <v>38</v>
      </c>
      <c r="F35" s="86">
        <f>ROUND((SUM(BE140:BE444)),  2)</f>
        <v>0</v>
      </c>
      <c r="I35" s="96">
        <v>0.21</v>
      </c>
      <c r="J35" s="86">
        <f>ROUND(((SUM(BE140:BE444))*I35),  2)</f>
        <v>0</v>
      </c>
      <c r="L35" s="32"/>
    </row>
    <row r="36" spans="2:12" s="1" customFormat="1" ht="14.45" customHeight="1">
      <c r="B36" s="32"/>
      <c r="E36" s="27" t="s">
        <v>39</v>
      </c>
      <c r="F36" s="86">
        <f>ROUND((SUM(BF140:BF444)),  2)</f>
        <v>0</v>
      </c>
      <c r="I36" s="96">
        <v>0.12</v>
      </c>
      <c r="J36" s="86">
        <f>ROUND(((SUM(BF140:BF444))*I36),  2)</f>
        <v>0</v>
      </c>
      <c r="L36" s="32"/>
    </row>
    <row r="37" spans="2:12" s="1" customFormat="1" ht="14.45" hidden="1" customHeight="1">
      <c r="B37" s="32"/>
      <c r="E37" s="27" t="s">
        <v>40</v>
      </c>
      <c r="F37" s="86">
        <f>ROUND((SUM(BG140:BG444)),  2)</f>
        <v>0</v>
      </c>
      <c r="I37" s="96">
        <v>0.21</v>
      </c>
      <c r="J37" s="86">
        <f>0</f>
        <v>0</v>
      </c>
      <c r="L37" s="32"/>
    </row>
    <row r="38" spans="2:12" s="1" customFormat="1" ht="14.45" hidden="1" customHeight="1">
      <c r="B38" s="32"/>
      <c r="E38" s="27" t="s">
        <v>41</v>
      </c>
      <c r="F38" s="86">
        <f>ROUND((SUM(BH140:BH444)),  2)</f>
        <v>0</v>
      </c>
      <c r="I38" s="96">
        <v>0.12</v>
      </c>
      <c r="J38" s="86">
        <f>0</f>
        <v>0</v>
      </c>
      <c r="L38" s="32"/>
    </row>
    <row r="39" spans="2:12" s="1" customFormat="1" ht="14.45" hidden="1" customHeight="1">
      <c r="B39" s="32"/>
      <c r="E39" s="27" t="s">
        <v>42</v>
      </c>
      <c r="F39" s="86">
        <f>ROUND((SUM(BI140:BI444)),  2)</f>
        <v>0</v>
      </c>
      <c r="I39" s="96">
        <v>0</v>
      </c>
      <c r="J39" s="86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7"/>
      <c r="D41" s="98" t="s">
        <v>43</v>
      </c>
      <c r="E41" s="57"/>
      <c r="F41" s="57"/>
      <c r="G41" s="99" t="s">
        <v>44</v>
      </c>
      <c r="H41" s="100" t="s">
        <v>45</v>
      </c>
      <c r="I41" s="57"/>
      <c r="J41" s="101">
        <f>SUM(J32:J39)</f>
        <v>0</v>
      </c>
      <c r="K41" s="102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48</v>
      </c>
      <c r="E61" s="34"/>
      <c r="F61" s="103" t="s">
        <v>49</v>
      </c>
      <c r="G61" s="43" t="s">
        <v>48</v>
      </c>
      <c r="H61" s="34"/>
      <c r="I61" s="34"/>
      <c r="J61" s="104" t="s">
        <v>49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50</v>
      </c>
      <c r="E65" s="42"/>
      <c r="F65" s="42"/>
      <c r="G65" s="41" t="s">
        <v>51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48</v>
      </c>
      <c r="E76" s="34"/>
      <c r="F76" s="103" t="s">
        <v>49</v>
      </c>
      <c r="G76" s="43" t="s">
        <v>48</v>
      </c>
      <c r="H76" s="34"/>
      <c r="I76" s="34"/>
      <c r="J76" s="104" t="s">
        <v>49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4.95" customHeight="1">
      <c r="B82" s="32"/>
      <c r="C82" s="21" t="s">
        <v>117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16.5" customHeight="1">
      <c r="B85" s="32"/>
      <c r="E85" s="383" t="str">
        <f>E7</f>
        <v xml:space="preserve"> MVE VDJ KRMELÍN</v>
      </c>
      <c r="F85" s="384"/>
      <c r="G85" s="384"/>
      <c r="H85" s="384"/>
      <c r="L85" s="32"/>
    </row>
    <row r="86" spans="2:12" ht="12" customHeight="1">
      <c r="B86" s="20"/>
      <c r="C86" s="27" t="s">
        <v>113</v>
      </c>
      <c r="L86" s="20"/>
    </row>
    <row r="87" spans="2:12" s="1" customFormat="1" ht="16.5" customHeight="1">
      <c r="B87" s="32"/>
      <c r="E87" s="383" t="s">
        <v>470</v>
      </c>
      <c r="F87" s="382"/>
      <c r="G87" s="382"/>
      <c r="H87" s="382"/>
      <c r="L87" s="32"/>
    </row>
    <row r="88" spans="2:12" s="1" customFormat="1" ht="12" customHeight="1">
      <c r="B88" s="32"/>
      <c r="C88" s="27" t="s">
        <v>115</v>
      </c>
      <c r="L88" s="32"/>
    </row>
    <row r="89" spans="2:12" s="1" customFormat="1" ht="16.5" customHeight="1">
      <c r="B89" s="32"/>
      <c r="E89" s="358" t="str">
        <f>E11</f>
        <v>D.1.1 - Rekonstrukce přítokového objektu - stavební část</v>
      </c>
      <c r="F89" s="382"/>
      <c r="G89" s="382"/>
      <c r="H89" s="382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3. 2. 2024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24</v>
      </c>
      <c r="F93" s="25" t="str">
        <f>E17</f>
        <v xml:space="preserve"> </v>
      </c>
      <c r="I93" s="27" t="s">
        <v>29</v>
      </c>
      <c r="J93" s="30" t="str">
        <f>E23</f>
        <v xml:space="preserve"> 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31</v>
      </c>
      <c r="J94" s="30" t="str">
        <f>E26</f>
        <v xml:space="preserve"> 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05" t="s">
        <v>118</v>
      </c>
      <c r="D96" s="97"/>
      <c r="E96" s="97"/>
      <c r="F96" s="97"/>
      <c r="G96" s="97"/>
      <c r="H96" s="97"/>
      <c r="I96" s="97"/>
      <c r="J96" s="106" t="s">
        <v>119</v>
      </c>
      <c r="K96" s="97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07" t="s">
        <v>120</v>
      </c>
      <c r="J98" s="66">
        <f>J140</f>
        <v>0</v>
      </c>
      <c r="L98" s="32"/>
      <c r="AU98" s="17" t="s">
        <v>121</v>
      </c>
    </row>
    <row r="99" spans="2:47" s="8" customFormat="1" ht="24.95" customHeight="1">
      <c r="B99" s="108"/>
      <c r="D99" s="109" t="s">
        <v>122</v>
      </c>
      <c r="E99" s="110"/>
      <c r="F99" s="110"/>
      <c r="G99" s="110"/>
      <c r="H99" s="110"/>
      <c r="I99" s="110"/>
      <c r="J99" s="111">
        <f>J141</f>
        <v>0</v>
      </c>
      <c r="L99" s="108"/>
    </row>
    <row r="100" spans="2:47" s="9" customFormat="1" ht="19.899999999999999" customHeight="1">
      <c r="B100" s="112"/>
      <c r="D100" s="113" t="s">
        <v>471</v>
      </c>
      <c r="E100" s="114"/>
      <c r="F100" s="114"/>
      <c r="G100" s="114"/>
      <c r="H100" s="114"/>
      <c r="I100" s="114"/>
      <c r="J100" s="115">
        <f>J142</f>
        <v>0</v>
      </c>
      <c r="L100" s="112"/>
    </row>
    <row r="101" spans="2:47" s="9" customFormat="1" ht="19.899999999999999" customHeight="1">
      <c r="B101" s="112"/>
      <c r="D101" s="113" t="s">
        <v>472</v>
      </c>
      <c r="E101" s="114"/>
      <c r="F101" s="114"/>
      <c r="G101" s="114"/>
      <c r="H101" s="114"/>
      <c r="I101" s="114"/>
      <c r="J101" s="115">
        <f>J185</f>
        <v>0</v>
      </c>
      <c r="L101" s="112"/>
    </row>
    <row r="102" spans="2:47" s="9" customFormat="1" ht="19.899999999999999" customHeight="1">
      <c r="B102" s="112"/>
      <c r="D102" s="113" t="s">
        <v>473</v>
      </c>
      <c r="E102" s="114"/>
      <c r="F102" s="114"/>
      <c r="G102" s="114"/>
      <c r="H102" s="114"/>
      <c r="I102" s="114"/>
      <c r="J102" s="115">
        <f>J191</f>
        <v>0</v>
      </c>
      <c r="L102" s="112"/>
    </row>
    <row r="103" spans="2:47" s="9" customFormat="1" ht="19.899999999999999" customHeight="1">
      <c r="B103" s="112"/>
      <c r="D103" s="113" t="s">
        <v>124</v>
      </c>
      <c r="E103" s="114"/>
      <c r="F103" s="114"/>
      <c r="G103" s="114"/>
      <c r="H103" s="114"/>
      <c r="I103" s="114"/>
      <c r="J103" s="115">
        <f>J213</f>
        <v>0</v>
      </c>
      <c r="L103" s="112"/>
    </row>
    <row r="104" spans="2:47" s="9" customFormat="1" ht="19.899999999999999" customHeight="1">
      <c r="B104" s="112"/>
      <c r="D104" s="113" t="s">
        <v>474</v>
      </c>
      <c r="E104" s="114"/>
      <c r="F104" s="114"/>
      <c r="G104" s="114"/>
      <c r="H104" s="114"/>
      <c r="I104" s="114"/>
      <c r="J104" s="115">
        <f>J221</f>
        <v>0</v>
      </c>
      <c r="L104" s="112"/>
    </row>
    <row r="105" spans="2:47" s="9" customFormat="1" ht="19.899999999999999" customHeight="1">
      <c r="B105" s="112"/>
      <c r="D105" s="113" t="s">
        <v>126</v>
      </c>
      <c r="E105" s="114"/>
      <c r="F105" s="114"/>
      <c r="G105" s="114"/>
      <c r="H105" s="114"/>
      <c r="I105" s="114"/>
      <c r="J105" s="115">
        <f>J236</f>
        <v>0</v>
      </c>
      <c r="L105" s="112"/>
    </row>
    <row r="106" spans="2:47" s="9" customFormat="1" ht="19.899999999999999" customHeight="1">
      <c r="B106" s="112"/>
      <c r="D106" s="113" t="s">
        <v>127</v>
      </c>
      <c r="E106" s="114"/>
      <c r="F106" s="114"/>
      <c r="G106" s="114"/>
      <c r="H106" s="114"/>
      <c r="I106" s="114"/>
      <c r="J106" s="115">
        <f>J240</f>
        <v>0</v>
      </c>
      <c r="L106" s="112"/>
    </row>
    <row r="107" spans="2:47" s="9" customFormat="1" ht="19.899999999999999" customHeight="1">
      <c r="B107" s="112"/>
      <c r="D107" s="113" t="s">
        <v>128</v>
      </c>
      <c r="E107" s="114"/>
      <c r="F107" s="114"/>
      <c r="G107" s="114"/>
      <c r="H107" s="114"/>
      <c r="I107" s="114"/>
      <c r="J107" s="115">
        <f>J269</f>
        <v>0</v>
      </c>
      <c r="L107" s="112"/>
    </row>
    <row r="108" spans="2:47" s="9" customFormat="1" ht="19.899999999999999" customHeight="1">
      <c r="B108" s="112"/>
      <c r="D108" s="113" t="s">
        <v>129</v>
      </c>
      <c r="E108" s="114"/>
      <c r="F108" s="114"/>
      <c r="G108" s="114"/>
      <c r="H108" s="114"/>
      <c r="I108" s="114"/>
      <c r="J108" s="115">
        <f>J294</f>
        <v>0</v>
      </c>
      <c r="L108" s="112"/>
    </row>
    <row r="109" spans="2:47" s="8" customFormat="1" ht="24.95" customHeight="1">
      <c r="B109" s="108"/>
      <c r="D109" s="109" t="s">
        <v>130</v>
      </c>
      <c r="E109" s="110"/>
      <c r="F109" s="110"/>
      <c r="G109" s="110"/>
      <c r="H109" s="110"/>
      <c r="I109" s="110"/>
      <c r="J109" s="111">
        <f>J296</f>
        <v>0</v>
      </c>
      <c r="L109" s="108"/>
    </row>
    <row r="110" spans="2:47" s="9" customFormat="1" ht="19.899999999999999" customHeight="1">
      <c r="B110" s="112"/>
      <c r="D110" s="113" t="s">
        <v>475</v>
      </c>
      <c r="E110" s="114"/>
      <c r="F110" s="114"/>
      <c r="G110" s="114"/>
      <c r="H110" s="114"/>
      <c r="I110" s="114"/>
      <c r="J110" s="115">
        <f>J297</f>
        <v>0</v>
      </c>
      <c r="L110" s="112"/>
    </row>
    <row r="111" spans="2:47" s="9" customFormat="1" ht="19.899999999999999" customHeight="1">
      <c r="B111" s="112"/>
      <c r="D111" s="113" t="s">
        <v>476</v>
      </c>
      <c r="E111" s="114"/>
      <c r="F111" s="114"/>
      <c r="G111" s="114"/>
      <c r="H111" s="114"/>
      <c r="I111" s="114"/>
      <c r="J111" s="115">
        <f>J308</f>
        <v>0</v>
      </c>
      <c r="L111" s="112"/>
    </row>
    <row r="112" spans="2:47" s="9" customFormat="1" ht="19.899999999999999" customHeight="1">
      <c r="B112" s="112"/>
      <c r="D112" s="113" t="s">
        <v>477</v>
      </c>
      <c r="E112" s="114"/>
      <c r="F112" s="114"/>
      <c r="G112" s="114"/>
      <c r="H112" s="114"/>
      <c r="I112" s="114"/>
      <c r="J112" s="115">
        <f>J313</f>
        <v>0</v>
      </c>
      <c r="L112" s="112"/>
    </row>
    <row r="113" spans="2:12" s="9" customFormat="1" ht="19.899999999999999" customHeight="1">
      <c r="B113" s="112"/>
      <c r="D113" s="113" t="s">
        <v>478</v>
      </c>
      <c r="E113" s="114"/>
      <c r="F113" s="114"/>
      <c r="G113" s="114"/>
      <c r="H113" s="114"/>
      <c r="I113" s="114"/>
      <c r="J113" s="115">
        <f>J323</f>
        <v>0</v>
      </c>
      <c r="L113" s="112"/>
    </row>
    <row r="114" spans="2:12" s="9" customFormat="1" ht="19.899999999999999" customHeight="1">
      <c r="B114" s="112"/>
      <c r="D114" s="113" t="s">
        <v>479</v>
      </c>
      <c r="E114" s="114"/>
      <c r="F114" s="114"/>
      <c r="G114" s="114"/>
      <c r="H114" s="114"/>
      <c r="I114" s="114"/>
      <c r="J114" s="115">
        <f>J332</f>
        <v>0</v>
      </c>
      <c r="L114" s="112"/>
    </row>
    <row r="115" spans="2:12" s="9" customFormat="1" ht="19.899999999999999" customHeight="1">
      <c r="B115" s="112"/>
      <c r="D115" s="113" t="s">
        <v>132</v>
      </c>
      <c r="E115" s="114"/>
      <c r="F115" s="114"/>
      <c r="G115" s="114"/>
      <c r="H115" s="114"/>
      <c r="I115" s="114"/>
      <c r="J115" s="115">
        <f>J340</f>
        <v>0</v>
      </c>
      <c r="L115" s="112"/>
    </row>
    <row r="116" spans="2:12" s="9" customFormat="1" ht="19.899999999999999" customHeight="1">
      <c r="B116" s="112"/>
      <c r="D116" s="113" t="s">
        <v>480</v>
      </c>
      <c r="E116" s="114"/>
      <c r="F116" s="114"/>
      <c r="G116" s="114"/>
      <c r="H116" s="114"/>
      <c r="I116" s="114"/>
      <c r="J116" s="115">
        <f>J354</f>
        <v>0</v>
      </c>
      <c r="L116" s="112"/>
    </row>
    <row r="117" spans="2:12" s="9" customFormat="1" ht="19.899999999999999" customHeight="1">
      <c r="B117" s="112"/>
      <c r="D117" s="113" t="s">
        <v>133</v>
      </c>
      <c r="E117" s="114"/>
      <c r="F117" s="114"/>
      <c r="G117" s="114"/>
      <c r="H117" s="114"/>
      <c r="I117" s="114"/>
      <c r="J117" s="115">
        <f>J360</f>
        <v>0</v>
      </c>
      <c r="L117" s="112"/>
    </row>
    <row r="118" spans="2:12" s="9" customFormat="1" ht="19.899999999999999" customHeight="1">
      <c r="B118" s="112"/>
      <c r="D118" s="113" t="s">
        <v>481</v>
      </c>
      <c r="E118" s="114"/>
      <c r="F118" s="114"/>
      <c r="G118" s="114"/>
      <c r="H118" s="114"/>
      <c r="I118" s="114"/>
      <c r="J118" s="115">
        <f>J392</f>
        <v>0</v>
      </c>
      <c r="L118" s="112"/>
    </row>
    <row r="119" spans="2:12" s="1" customFormat="1" ht="21.75" customHeight="1">
      <c r="B119" s="32"/>
      <c r="L119" s="32"/>
    </row>
    <row r="120" spans="2:12" s="1" customFormat="1" ht="6.95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2"/>
    </row>
    <row r="124" spans="2:12" s="1" customFormat="1" ht="6.95" customHeight="1"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</row>
    <row r="125" spans="2:12" s="1" customFormat="1" ht="24.95" customHeight="1">
      <c r="B125" s="32"/>
      <c r="C125" s="21" t="s">
        <v>135</v>
      </c>
      <c r="L125" s="32"/>
    </row>
    <row r="126" spans="2:12" s="1" customFormat="1" ht="6.95" customHeight="1">
      <c r="B126" s="32"/>
      <c r="L126" s="32"/>
    </row>
    <row r="127" spans="2:12" s="1" customFormat="1" ht="12" customHeight="1">
      <c r="B127" s="32"/>
      <c r="C127" s="27" t="s">
        <v>16</v>
      </c>
      <c r="L127" s="32"/>
    </row>
    <row r="128" spans="2:12" s="1" customFormat="1" ht="16.5" customHeight="1">
      <c r="B128" s="32"/>
      <c r="E128" s="383" t="str">
        <f>E7</f>
        <v xml:space="preserve"> MVE VDJ KRMELÍN</v>
      </c>
      <c r="F128" s="384"/>
      <c r="G128" s="384"/>
      <c r="H128" s="384"/>
      <c r="L128" s="32"/>
    </row>
    <row r="129" spans="2:65" ht="12" customHeight="1">
      <c r="B129" s="20"/>
      <c r="C129" s="27" t="s">
        <v>113</v>
      </c>
      <c r="L129" s="20"/>
    </row>
    <row r="130" spans="2:65" s="1" customFormat="1" ht="16.5" customHeight="1">
      <c r="B130" s="32"/>
      <c r="E130" s="383" t="s">
        <v>470</v>
      </c>
      <c r="F130" s="382"/>
      <c r="G130" s="382"/>
      <c r="H130" s="382"/>
      <c r="L130" s="32"/>
    </row>
    <row r="131" spans="2:65" s="1" customFormat="1" ht="12" customHeight="1">
      <c r="B131" s="32"/>
      <c r="C131" s="27" t="s">
        <v>115</v>
      </c>
      <c r="L131" s="32"/>
    </row>
    <row r="132" spans="2:65" s="1" customFormat="1" ht="16.5" customHeight="1">
      <c r="B132" s="32"/>
      <c r="E132" s="358" t="str">
        <f>E11</f>
        <v>D.1.1 - Rekonstrukce přítokového objektu - stavební část</v>
      </c>
      <c r="F132" s="382"/>
      <c r="G132" s="382"/>
      <c r="H132" s="382"/>
      <c r="L132" s="32"/>
    </row>
    <row r="133" spans="2:65" s="1" customFormat="1" ht="6.95" customHeight="1">
      <c r="B133" s="32"/>
      <c r="L133" s="32"/>
    </row>
    <row r="134" spans="2:65" s="1" customFormat="1" ht="12" customHeight="1">
      <c r="B134" s="32"/>
      <c r="C134" s="27" t="s">
        <v>20</v>
      </c>
      <c r="F134" s="25" t="str">
        <f>F14</f>
        <v xml:space="preserve"> </v>
      </c>
      <c r="I134" s="27" t="s">
        <v>22</v>
      </c>
      <c r="J134" s="52" t="str">
        <f>IF(J14="","",J14)</f>
        <v>3. 2. 2024</v>
      </c>
      <c r="L134" s="32"/>
    </row>
    <row r="135" spans="2:65" s="1" customFormat="1" ht="6.95" customHeight="1">
      <c r="B135" s="32"/>
      <c r="L135" s="32"/>
    </row>
    <row r="136" spans="2:65" s="1" customFormat="1" ht="15.2" customHeight="1">
      <c r="B136" s="32"/>
      <c r="C136" s="27" t="s">
        <v>24</v>
      </c>
      <c r="F136" s="25" t="str">
        <f>E17</f>
        <v xml:space="preserve"> </v>
      </c>
      <c r="I136" s="27" t="s">
        <v>29</v>
      </c>
      <c r="J136" s="30" t="str">
        <f>E23</f>
        <v xml:space="preserve"> </v>
      </c>
      <c r="L136" s="32"/>
    </row>
    <row r="137" spans="2:65" s="1" customFormat="1" ht="15.2" customHeight="1">
      <c r="B137" s="32"/>
      <c r="C137" s="27" t="s">
        <v>27</v>
      </c>
      <c r="F137" s="25" t="str">
        <f>IF(E20="","",E20)</f>
        <v>Vyplň údaj</v>
      </c>
      <c r="I137" s="27" t="s">
        <v>31</v>
      </c>
      <c r="J137" s="30" t="str">
        <f>E26</f>
        <v xml:space="preserve"> </v>
      </c>
      <c r="L137" s="32"/>
    </row>
    <row r="138" spans="2:65" s="1" customFormat="1" ht="10.35" customHeight="1">
      <c r="B138" s="32"/>
      <c r="L138" s="32"/>
    </row>
    <row r="139" spans="2:65" s="10" customFormat="1" ht="29.25" customHeight="1">
      <c r="B139" s="116"/>
      <c r="C139" s="117" t="s">
        <v>136</v>
      </c>
      <c r="D139" s="118" t="s">
        <v>58</v>
      </c>
      <c r="E139" s="118" t="s">
        <v>54</v>
      </c>
      <c r="F139" s="118" t="s">
        <v>55</v>
      </c>
      <c r="G139" s="118" t="s">
        <v>137</v>
      </c>
      <c r="H139" s="118" t="s">
        <v>138</v>
      </c>
      <c r="I139" s="118" t="s">
        <v>139</v>
      </c>
      <c r="J139" s="119" t="s">
        <v>119</v>
      </c>
      <c r="K139" s="120" t="s">
        <v>140</v>
      </c>
      <c r="L139" s="116"/>
      <c r="M139" s="59" t="s">
        <v>1</v>
      </c>
      <c r="N139" s="60" t="s">
        <v>37</v>
      </c>
      <c r="O139" s="60" t="s">
        <v>141</v>
      </c>
      <c r="P139" s="60" t="s">
        <v>142</v>
      </c>
      <c r="Q139" s="60" t="s">
        <v>143</v>
      </c>
      <c r="R139" s="60" t="s">
        <v>144</v>
      </c>
      <c r="S139" s="60" t="s">
        <v>145</v>
      </c>
      <c r="T139" s="61" t="s">
        <v>146</v>
      </c>
    </row>
    <row r="140" spans="2:65" s="1" customFormat="1" ht="22.9" customHeight="1">
      <c r="B140" s="32"/>
      <c r="C140" s="64" t="s">
        <v>147</v>
      </c>
      <c r="J140" s="121">
        <f>BK140</f>
        <v>0</v>
      </c>
      <c r="L140" s="32"/>
      <c r="M140" s="62"/>
      <c r="N140" s="53"/>
      <c r="O140" s="53"/>
      <c r="P140" s="122">
        <f>P141+P296</f>
        <v>0</v>
      </c>
      <c r="Q140" s="53"/>
      <c r="R140" s="122">
        <f>R141+R296</f>
        <v>18.940506480000003</v>
      </c>
      <c r="S140" s="53"/>
      <c r="T140" s="123">
        <f>T141+T296</f>
        <v>1.4241470000000001</v>
      </c>
      <c r="AT140" s="17" t="s">
        <v>72</v>
      </c>
      <c r="AU140" s="17" t="s">
        <v>121</v>
      </c>
      <c r="BK140" s="124">
        <f>BK141+BK296</f>
        <v>0</v>
      </c>
    </row>
    <row r="141" spans="2:65" s="11" customFormat="1" ht="25.9" customHeight="1">
      <c r="B141" s="125"/>
      <c r="D141" s="126" t="s">
        <v>72</v>
      </c>
      <c r="E141" s="127" t="s">
        <v>148</v>
      </c>
      <c r="F141" s="127" t="s">
        <v>149</v>
      </c>
      <c r="I141" s="128"/>
      <c r="J141" s="129">
        <f>BK141</f>
        <v>0</v>
      </c>
      <c r="L141" s="125"/>
      <c r="M141" s="130"/>
      <c r="P141" s="131">
        <f>P142+P185+P191+P213+P221+P236+P240+P269+P294</f>
        <v>0</v>
      </c>
      <c r="R141" s="131">
        <f>R142+R185+R191+R213+R221+R236+R240+R269+R294</f>
        <v>17.825486480000002</v>
      </c>
      <c r="T141" s="132">
        <f>T142+T185+T191+T213+T221+T236+T240+T269+T294</f>
        <v>1.11056</v>
      </c>
      <c r="AR141" s="126" t="s">
        <v>80</v>
      </c>
      <c r="AT141" s="133" t="s">
        <v>72</v>
      </c>
      <c r="AU141" s="133" t="s">
        <v>73</v>
      </c>
      <c r="AY141" s="126" t="s">
        <v>150</v>
      </c>
      <c r="BK141" s="134">
        <f>BK142+BK185+BK191+BK213+BK221+BK236+BK240+BK269+BK294</f>
        <v>0</v>
      </c>
    </row>
    <row r="142" spans="2:65" s="11" customFormat="1" ht="22.9" customHeight="1">
      <c r="B142" s="125"/>
      <c r="D142" s="126" t="s">
        <v>72</v>
      </c>
      <c r="E142" s="135" t="s">
        <v>482</v>
      </c>
      <c r="F142" s="135" t="s">
        <v>483</v>
      </c>
      <c r="I142" s="128"/>
      <c r="J142" s="136">
        <f>BK142</f>
        <v>0</v>
      </c>
      <c r="L142" s="125"/>
      <c r="M142" s="130"/>
      <c r="P142" s="131">
        <f>SUM(P143:P184)</f>
        <v>0</v>
      </c>
      <c r="R142" s="131">
        <f>SUM(R143:R184)</f>
        <v>12.11687508</v>
      </c>
      <c r="T142" s="132">
        <f>SUM(T143:T184)</f>
        <v>0</v>
      </c>
      <c r="AR142" s="126" t="s">
        <v>80</v>
      </c>
      <c r="AT142" s="133" t="s">
        <v>72</v>
      </c>
      <c r="AU142" s="133" t="s">
        <v>80</v>
      </c>
      <c r="AY142" s="126" t="s">
        <v>150</v>
      </c>
      <c r="BK142" s="134">
        <f>SUM(BK143:BK184)</f>
        <v>0</v>
      </c>
    </row>
    <row r="143" spans="2:65" s="1" customFormat="1" ht="49.15" customHeight="1">
      <c r="B143" s="32"/>
      <c r="C143" s="137" t="s">
        <v>80</v>
      </c>
      <c r="D143" s="137" t="s">
        <v>152</v>
      </c>
      <c r="E143" s="138" t="s">
        <v>484</v>
      </c>
      <c r="F143" s="139" t="s">
        <v>485</v>
      </c>
      <c r="G143" s="140" t="s">
        <v>165</v>
      </c>
      <c r="H143" s="141">
        <v>8.3960000000000008</v>
      </c>
      <c r="I143" s="142"/>
      <c r="J143" s="143">
        <f>ROUND(I143*H143,2)</f>
        <v>0</v>
      </c>
      <c r="K143" s="144"/>
      <c r="L143" s="32"/>
      <c r="M143" s="145" t="s">
        <v>1</v>
      </c>
      <c r="N143" s="146" t="s">
        <v>38</v>
      </c>
      <c r="P143" s="147">
        <f>O143*H143</f>
        <v>0</v>
      </c>
      <c r="Q143" s="147">
        <v>1.8380000000000001E-2</v>
      </c>
      <c r="R143" s="147">
        <f>Q143*H143</f>
        <v>0.15431848000000001</v>
      </c>
      <c r="S143" s="147">
        <v>0</v>
      </c>
      <c r="T143" s="148">
        <f>S143*H143</f>
        <v>0</v>
      </c>
      <c r="AR143" s="149" t="s">
        <v>156</v>
      </c>
      <c r="AT143" s="149" t="s">
        <v>152</v>
      </c>
      <c r="AU143" s="149" t="s">
        <v>82</v>
      </c>
      <c r="AY143" s="17" t="s">
        <v>150</v>
      </c>
      <c r="BE143" s="150">
        <f>IF(N143="základní",J143,0)</f>
        <v>0</v>
      </c>
      <c r="BF143" s="150">
        <f>IF(N143="snížená",J143,0)</f>
        <v>0</v>
      </c>
      <c r="BG143" s="150">
        <f>IF(N143="zákl. přenesená",J143,0)</f>
        <v>0</v>
      </c>
      <c r="BH143" s="150">
        <f>IF(N143="sníž. přenesená",J143,0)</f>
        <v>0</v>
      </c>
      <c r="BI143" s="150">
        <f>IF(N143="nulová",J143,0)</f>
        <v>0</v>
      </c>
      <c r="BJ143" s="17" t="s">
        <v>80</v>
      </c>
      <c r="BK143" s="150">
        <f>ROUND(I143*H143,2)</f>
        <v>0</v>
      </c>
      <c r="BL143" s="17" t="s">
        <v>156</v>
      </c>
      <c r="BM143" s="149" t="s">
        <v>486</v>
      </c>
    </row>
    <row r="144" spans="2:65" s="12" customFormat="1">
      <c r="B144" s="151"/>
      <c r="D144" s="152" t="s">
        <v>157</v>
      </c>
      <c r="E144" s="153" t="s">
        <v>1</v>
      </c>
      <c r="F144" s="154" t="s">
        <v>487</v>
      </c>
      <c r="H144" s="153" t="s">
        <v>1</v>
      </c>
      <c r="I144" s="155"/>
      <c r="L144" s="151"/>
      <c r="M144" s="156"/>
      <c r="T144" s="157"/>
      <c r="AT144" s="153" t="s">
        <v>157</v>
      </c>
      <c r="AU144" s="153" t="s">
        <v>82</v>
      </c>
      <c r="AV144" s="12" t="s">
        <v>80</v>
      </c>
      <c r="AW144" s="12" t="s">
        <v>30</v>
      </c>
      <c r="AX144" s="12" t="s">
        <v>73</v>
      </c>
      <c r="AY144" s="153" t="s">
        <v>150</v>
      </c>
    </row>
    <row r="145" spans="2:65" s="13" customFormat="1">
      <c r="B145" s="158"/>
      <c r="D145" s="152" t="s">
        <v>157</v>
      </c>
      <c r="E145" s="159" t="s">
        <v>1</v>
      </c>
      <c r="F145" s="160" t="s">
        <v>488</v>
      </c>
      <c r="H145" s="161">
        <v>159.38999999999999</v>
      </c>
      <c r="I145" s="162"/>
      <c r="L145" s="158"/>
      <c r="M145" s="163"/>
      <c r="T145" s="164"/>
      <c r="AT145" s="159" t="s">
        <v>157</v>
      </c>
      <c r="AU145" s="159" t="s">
        <v>82</v>
      </c>
      <c r="AV145" s="13" t="s">
        <v>82</v>
      </c>
      <c r="AW145" s="13" t="s">
        <v>30</v>
      </c>
      <c r="AX145" s="13" t="s">
        <v>73</v>
      </c>
      <c r="AY145" s="159" t="s">
        <v>150</v>
      </c>
    </row>
    <row r="146" spans="2:65" s="12" customFormat="1">
      <c r="B146" s="151"/>
      <c r="D146" s="152" t="s">
        <v>157</v>
      </c>
      <c r="E146" s="153" t="s">
        <v>1</v>
      </c>
      <c r="F146" s="154" t="s">
        <v>489</v>
      </c>
      <c r="H146" s="153" t="s">
        <v>1</v>
      </c>
      <c r="I146" s="155"/>
      <c r="L146" s="151"/>
      <c r="M146" s="156"/>
      <c r="T146" s="157"/>
      <c r="AT146" s="153" t="s">
        <v>157</v>
      </c>
      <c r="AU146" s="153" t="s">
        <v>82</v>
      </c>
      <c r="AV146" s="12" t="s">
        <v>80</v>
      </c>
      <c r="AW146" s="12" t="s">
        <v>30</v>
      </c>
      <c r="AX146" s="12" t="s">
        <v>73</v>
      </c>
      <c r="AY146" s="153" t="s">
        <v>150</v>
      </c>
    </row>
    <row r="147" spans="2:65" s="13" customFormat="1">
      <c r="B147" s="158"/>
      <c r="D147" s="152" t="s">
        <v>157</v>
      </c>
      <c r="E147" s="159" t="s">
        <v>1</v>
      </c>
      <c r="F147" s="160" t="s">
        <v>490</v>
      </c>
      <c r="H147" s="161">
        <v>8.5299999999999994</v>
      </c>
      <c r="I147" s="162"/>
      <c r="L147" s="158"/>
      <c r="M147" s="163"/>
      <c r="T147" s="164"/>
      <c r="AT147" s="159" t="s">
        <v>157</v>
      </c>
      <c r="AU147" s="159" t="s">
        <v>82</v>
      </c>
      <c r="AV147" s="13" t="s">
        <v>82</v>
      </c>
      <c r="AW147" s="13" t="s">
        <v>30</v>
      </c>
      <c r="AX147" s="13" t="s">
        <v>73</v>
      </c>
      <c r="AY147" s="159" t="s">
        <v>150</v>
      </c>
    </row>
    <row r="148" spans="2:65" s="14" customFormat="1">
      <c r="B148" s="165"/>
      <c r="D148" s="152" t="s">
        <v>157</v>
      </c>
      <c r="E148" s="166" t="s">
        <v>1</v>
      </c>
      <c r="F148" s="167" t="s">
        <v>162</v>
      </c>
      <c r="H148" s="168">
        <v>167.92</v>
      </c>
      <c r="I148" s="169"/>
      <c r="L148" s="165"/>
      <c r="M148" s="170"/>
      <c r="T148" s="171"/>
      <c r="AT148" s="166" t="s">
        <v>157</v>
      </c>
      <c r="AU148" s="166" t="s">
        <v>82</v>
      </c>
      <c r="AV148" s="14" t="s">
        <v>156</v>
      </c>
      <c r="AW148" s="14" t="s">
        <v>30</v>
      </c>
      <c r="AX148" s="14" t="s">
        <v>73</v>
      </c>
      <c r="AY148" s="166" t="s">
        <v>150</v>
      </c>
    </row>
    <row r="149" spans="2:65" s="13" customFormat="1">
      <c r="B149" s="158"/>
      <c r="D149" s="152" t="s">
        <v>157</v>
      </c>
      <c r="E149" s="159" t="s">
        <v>1</v>
      </c>
      <c r="F149" s="160" t="s">
        <v>491</v>
      </c>
      <c r="H149" s="161">
        <v>8.3960000000000008</v>
      </c>
      <c r="I149" s="162"/>
      <c r="L149" s="158"/>
      <c r="M149" s="163"/>
      <c r="T149" s="164"/>
      <c r="AT149" s="159" t="s">
        <v>157</v>
      </c>
      <c r="AU149" s="159" t="s">
        <v>82</v>
      </c>
      <c r="AV149" s="13" t="s">
        <v>82</v>
      </c>
      <c r="AW149" s="13" t="s">
        <v>30</v>
      </c>
      <c r="AX149" s="13" t="s">
        <v>73</v>
      </c>
      <c r="AY149" s="159" t="s">
        <v>150</v>
      </c>
    </row>
    <row r="150" spans="2:65" s="14" customFormat="1">
      <c r="B150" s="165"/>
      <c r="D150" s="152" t="s">
        <v>157</v>
      </c>
      <c r="E150" s="166" t="s">
        <v>1</v>
      </c>
      <c r="F150" s="167" t="s">
        <v>162</v>
      </c>
      <c r="H150" s="168">
        <v>8.3960000000000008</v>
      </c>
      <c r="I150" s="169"/>
      <c r="L150" s="165"/>
      <c r="M150" s="170"/>
      <c r="T150" s="171"/>
      <c r="AT150" s="166" t="s">
        <v>157</v>
      </c>
      <c r="AU150" s="166" t="s">
        <v>82</v>
      </c>
      <c r="AV150" s="14" t="s">
        <v>156</v>
      </c>
      <c r="AW150" s="14" t="s">
        <v>30</v>
      </c>
      <c r="AX150" s="14" t="s">
        <v>80</v>
      </c>
      <c r="AY150" s="166" t="s">
        <v>150</v>
      </c>
    </row>
    <row r="151" spans="2:65" s="1" customFormat="1" ht="49.15" customHeight="1">
      <c r="B151" s="32"/>
      <c r="C151" s="137" t="s">
        <v>82</v>
      </c>
      <c r="D151" s="137" t="s">
        <v>152</v>
      </c>
      <c r="E151" s="138" t="s">
        <v>492</v>
      </c>
      <c r="F151" s="139" t="s">
        <v>493</v>
      </c>
      <c r="G151" s="140" t="s">
        <v>165</v>
      </c>
      <c r="H151" s="141">
        <v>167.92</v>
      </c>
      <c r="I151" s="142"/>
      <c r="J151" s="143">
        <f>ROUND(I151*H151,2)</f>
        <v>0</v>
      </c>
      <c r="K151" s="144"/>
      <c r="L151" s="32"/>
      <c r="M151" s="145" t="s">
        <v>1</v>
      </c>
      <c r="N151" s="146" t="s">
        <v>38</v>
      </c>
      <c r="P151" s="147">
        <f>O151*H151</f>
        <v>0</v>
      </c>
      <c r="Q151" s="147">
        <v>1.7000000000000001E-2</v>
      </c>
      <c r="R151" s="147">
        <f>Q151*H151</f>
        <v>2.8546399999999998</v>
      </c>
      <c r="S151" s="147">
        <v>0</v>
      </c>
      <c r="T151" s="148">
        <f>S151*H151</f>
        <v>0</v>
      </c>
      <c r="AR151" s="149" t="s">
        <v>156</v>
      </c>
      <c r="AT151" s="149" t="s">
        <v>152</v>
      </c>
      <c r="AU151" s="149" t="s">
        <v>82</v>
      </c>
      <c r="AY151" s="17" t="s">
        <v>150</v>
      </c>
      <c r="BE151" s="150">
        <f>IF(N151="základní",J151,0)</f>
        <v>0</v>
      </c>
      <c r="BF151" s="150">
        <f>IF(N151="snížená",J151,0)</f>
        <v>0</v>
      </c>
      <c r="BG151" s="150">
        <f>IF(N151="zákl. přenesená",J151,0)</f>
        <v>0</v>
      </c>
      <c r="BH151" s="150">
        <f>IF(N151="sníž. přenesená",J151,0)</f>
        <v>0</v>
      </c>
      <c r="BI151" s="150">
        <f>IF(N151="nulová",J151,0)</f>
        <v>0</v>
      </c>
      <c r="BJ151" s="17" t="s">
        <v>80</v>
      </c>
      <c r="BK151" s="150">
        <f>ROUND(I151*H151,2)</f>
        <v>0</v>
      </c>
      <c r="BL151" s="17" t="s">
        <v>156</v>
      </c>
      <c r="BM151" s="149" t="s">
        <v>494</v>
      </c>
    </row>
    <row r="152" spans="2:65" s="13" customFormat="1">
      <c r="B152" s="158"/>
      <c r="D152" s="152" t="s">
        <v>157</v>
      </c>
      <c r="E152" s="159" t="s">
        <v>1</v>
      </c>
      <c r="F152" s="160" t="s">
        <v>488</v>
      </c>
      <c r="H152" s="161">
        <v>159.38999999999999</v>
      </c>
      <c r="I152" s="162"/>
      <c r="L152" s="158"/>
      <c r="M152" s="163"/>
      <c r="T152" s="164"/>
      <c r="AT152" s="159" t="s">
        <v>157</v>
      </c>
      <c r="AU152" s="159" t="s">
        <v>82</v>
      </c>
      <c r="AV152" s="13" t="s">
        <v>82</v>
      </c>
      <c r="AW152" s="13" t="s">
        <v>30</v>
      </c>
      <c r="AX152" s="13" t="s">
        <v>73</v>
      </c>
      <c r="AY152" s="159" t="s">
        <v>150</v>
      </c>
    </row>
    <row r="153" spans="2:65" s="12" customFormat="1">
      <c r="B153" s="151"/>
      <c r="D153" s="152" t="s">
        <v>157</v>
      </c>
      <c r="E153" s="153" t="s">
        <v>1</v>
      </c>
      <c r="F153" s="154" t="s">
        <v>489</v>
      </c>
      <c r="H153" s="153" t="s">
        <v>1</v>
      </c>
      <c r="I153" s="155"/>
      <c r="L153" s="151"/>
      <c r="M153" s="156"/>
      <c r="T153" s="157"/>
      <c r="AT153" s="153" t="s">
        <v>157</v>
      </c>
      <c r="AU153" s="153" t="s">
        <v>82</v>
      </c>
      <c r="AV153" s="12" t="s">
        <v>80</v>
      </c>
      <c r="AW153" s="12" t="s">
        <v>30</v>
      </c>
      <c r="AX153" s="12" t="s">
        <v>73</v>
      </c>
      <c r="AY153" s="153" t="s">
        <v>150</v>
      </c>
    </row>
    <row r="154" spans="2:65" s="13" customFormat="1">
      <c r="B154" s="158"/>
      <c r="D154" s="152" t="s">
        <v>157</v>
      </c>
      <c r="E154" s="159" t="s">
        <v>1</v>
      </c>
      <c r="F154" s="160" t="s">
        <v>490</v>
      </c>
      <c r="H154" s="161">
        <v>8.5299999999999994</v>
      </c>
      <c r="I154" s="162"/>
      <c r="L154" s="158"/>
      <c r="M154" s="163"/>
      <c r="T154" s="164"/>
      <c r="AT154" s="159" t="s">
        <v>157</v>
      </c>
      <c r="AU154" s="159" t="s">
        <v>82</v>
      </c>
      <c r="AV154" s="13" t="s">
        <v>82</v>
      </c>
      <c r="AW154" s="13" t="s">
        <v>30</v>
      </c>
      <c r="AX154" s="13" t="s">
        <v>73</v>
      </c>
      <c r="AY154" s="159" t="s">
        <v>150</v>
      </c>
    </row>
    <row r="155" spans="2:65" s="14" customFormat="1">
      <c r="B155" s="165"/>
      <c r="D155" s="152" t="s">
        <v>157</v>
      </c>
      <c r="E155" s="166" t="s">
        <v>1</v>
      </c>
      <c r="F155" s="167" t="s">
        <v>162</v>
      </c>
      <c r="H155" s="168">
        <v>167.92</v>
      </c>
      <c r="I155" s="169"/>
      <c r="L155" s="165"/>
      <c r="M155" s="170"/>
      <c r="T155" s="171"/>
      <c r="AT155" s="166" t="s">
        <v>157</v>
      </c>
      <c r="AU155" s="166" t="s">
        <v>82</v>
      </c>
      <c r="AV155" s="14" t="s">
        <v>156</v>
      </c>
      <c r="AW155" s="14" t="s">
        <v>30</v>
      </c>
      <c r="AX155" s="14" t="s">
        <v>80</v>
      </c>
      <c r="AY155" s="166" t="s">
        <v>150</v>
      </c>
    </row>
    <row r="156" spans="2:65" s="1" customFormat="1" ht="44.25" customHeight="1">
      <c r="B156" s="32"/>
      <c r="C156" s="137" t="s">
        <v>168</v>
      </c>
      <c r="D156" s="137" t="s">
        <v>152</v>
      </c>
      <c r="E156" s="138" t="s">
        <v>495</v>
      </c>
      <c r="F156" s="139" t="s">
        <v>496</v>
      </c>
      <c r="G156" s="140" t="s">
        <v>165</v>
      </c>
      <c r="H156" s="141">
        <v>25.07</v>
      </c>
      <c r="I156" s="142"/>
      <c r="J156" s="143">
        <f>ROUND(I156*H156,2)</f>
        <v>0</v>
      </c>
      <c r="K156" s="144"/>
      <c r="L156" s="32"/>
      <c r="M156" s="145" t="s">
        <v>1</v>
      </c>
      <c r="N156" s="146" t="s">
        <v>38</v>
      </c>
      <c r="P156" s="147">
        <f>O156*H156</f>
        <v>0</v>
      </c>
      <c r="Q156" s="147">
        <v>1.8380000000000001E-2</v>
      </c>
      <c r="R156" s="147">
        <f>Q156*H156</f>
        <v>0.46078659999999999</v>
      </c>
      <c r="S156" s="147">
        <v>0</v>
      </c>
      <c r="T156" s="148">
        <f>S156*H156</f>
        <v>0</v>
      </c>
      <c r="AR156" s="149" t="s">
        <v>156</v>
      </c>
      <c r="AT156" s="149" t="s">
        <v>152</v>
      </c>
      <c r="AU156" s="149" t="s">
        <v>82</v>
      </c>
      <c r="AY156" s="17" t="s">
        <v>150</v>
      </c>
      <c r="BE156" s="150">
        <f>IF(N156="základní",J156,0)</f>
        <v>0</v>
      </c>
      <c r="BF156" s="150">
        <f>IF(N156="snížená",J156,0)</f>
        <v>0</v>
      </c>
      <c r="BG156" s="150">
        <f>IF(N156="zákl. přenesená",J156,0)</f>
        <v>0</v>
      </c>
      <c r="BH156" s="150">
        <f>IF(N156="sníž. přenesená",J156,0)</f>
        <v>0</v>
      </c>
      <c r="BI156" s="150">
        <f>IF(N156="nulová",J156,0)</f>
        <v>0</v>
      </c>
      <c r="BJ156" s="17" t="s">
        <v>80</v>
      </c>
      <c r="BK156" s="150">
        <f>ROUND(I156*H156,2)</f>
        <v>0</v>
      </c>
      <c r="BL156" s="17" t="s">
        <v>156</v>
      </c>
      <c r="BM156" s="149" t="s">
        <v>497</v>
      </c>
    </row>
    <row r="157" spans="2:65" s="12" customFormat="1">
      <c r="B157" s="151"/>
      <c r="D157" s="152" t="s">
        <v>157</v>
      </c>
      <c r="E157" s="153" t="s">
        <v>1</v>
      </c>
      <c r="F157" s="154" t="s">
        <v>498</v>
      </c>
      <c r="H157" s="153" t="s">
        <v>1</v>
      </c>
      <c r="I157" s="155"/>
      <c r="L157" s="151"/>
      <c r="M157" s="156"/>
      <c r="T157" s="157"/>
      <c r="AT157" s="153" t="s">
        <v>157</v>
      </c>
      <c r="AU157" s="153" t="s">
        <v>82</v>
      </c>
      <c r="AV157" s="12" t="s">
        <v>80</v>
      </c>
      <c r="AW157" s="12" t="s">
        <v>30</v>
      </c>
      <c r="AX157" s="12" t="s">
        <v>73</v>
      </c>
      <c r="AY157" s="153" t="s">
        <v>150</v>
      </c>
    </row>
    <row r="158" spans="2:65" s="13" customFormat="1">
      <c r="B158" s="158"/>
      <c r="D158" s="152" t="s">
        <v>157</v>
      </c>
      <c r="E158" s="159" t="s">
        <v>1</v>
      </c>
      <c r="F158" s="160" t="s">
        <v>499</v>
      </c>
      <c r="H158" s="161">
        <v>346.68</v>
      </c>
      <c r="I158" s="162"/>
      <c r="L158" s="158"/>
      <c r="M158" s="163"/>
      <c r="T158" s="164"/>
      <c r="AT158" s="159" t="s">
        <v>157</v>
      </c>
      <c r="AU158" s="159" t="s">
        <v>82</v>
      </c>
      <c r="AV158" s="13" t="s">
        <v>82</v>
      </c>
      <c r="AW158" s="13" t="s">
        <v>30</v>
      </c>
      <c r="AX158" s="13" t="s">
        <v>73</v>
      </c>
      <c r="AY158" s="159" t="s">
        <v>150</v>
      </c>
    </row>
    <row r="159" spans="2:65" s="15" customFormat="1">
      <c r="B159" s="192"/>
      <c r="D159" s="152" t="s">
        <v>157</v>
      </c>
      <c r="E159" s="193" t="s">
        <v>1</v>
      </c>
      <c r="F159" s="194" t="s">
        <v>500</v>
      </c>
      <c r="H159" s="195">
        <v>346.68</v>
      </c>
      <c r="I159" s="196"/>
      <c r="L159" s="192"/>
      <c r="M159" s="197"/>
      <c r="T159" s="198"/>
      <c r="AT159" s="193" t="s">
        <v>157</v>
      </c>
      <c r="AU159" s="193" t="s">
        <v>82</v>
      </c>
      <c r="AV159" s="15" t="s">
        <v>168</v>
      </c>
      <c r="AW159" s="15" t="s">
        <v>30</v>
      </c>
      <c r="AX159" s="15" t="s">
        <v>73</v>
      </c>
      <c r="AY159" s="193" t="s">
        <v>150</v>
      </c>
    </row>
    <row r="160" spans="2:65" s="13" customFormat="1">
      <c r="B160" s="158"/>
      <c r="D160" s="152" t="s">
        <v>157</v>
      </c>
      <c r="E160" s="159" t="s">
        <v>1</v>
      </c>
      <c r="F160" s="160" t="s">
        <v>501</v>
      </c>
      <c r="H160" s="161">
        <v>20.350000000000001</v>
      </c>
      <c r="I160" s="162"/>
      <c r="L160" s="158"/>
      <c r="M160" s="163"/>
      <c r="T160" s="164"/>
      <c r="AT160" s="159" t="s">
        <v>157</v>
      </c>
      <c r="AU160" s="159" t="s">
        <v>82</v>
      </c>
      <c r="AV160" s="13" t="s">
        <v>82</v>
      </c>
      <c r="AW160" s="13" t="s">
        <v>30</v>
      </c>
      <c r="AX160" s="13" t="s">
        <v>73</v>
      </c>
      <c r="AY160" s="159" t="s">
        <v>150</v>
      </c>
    </row>
    <row r="161" spans="2:65" s="13" customFormat="1">
      <c r="B161" s="158"/>
      <c r="D161" s="152" t="s">
        <v>157</v>
      </c>
      <c r="E161" s="159" t="s">
        <v>1</v>
      </c>
      <c r="F161" s="160" t="s">
        <v>502</v>
      </c>
      <c r="H161" s="161">
        <v>17.600000000000001</v>
      </c>
      <c r="I161" s="162"/>
      <c r="L161" s="158"/>
      <c r="M161" s="163"/>
      <c r="T161" s="164"/>
      <c r="AT161" s="159" t="s">
        <v>157</v>
      </c>
      <c r="AU161" s="159" t="s">
        <v>82</v>
      </c>
      <c r="AV161" s="13" t="s">
        <v>82</v>
      </c>
      <c r="AW161" s="13" t="s">
        <v>30</v>
      </c>
      <c r="AX161" s="13" t="s">
        <v>73</v>
      </c>
      <c r="AY161" s="159" t="s">
        <v>150</v>
      </c>
    </row>
    <row r="162" spans="2:65" s="13" customFormat="1">
      <c r="B162" s="158"/>
      <c r="D162" s="152" t="s">
        <v>157</v>
      </c>
      <c r="E162" s="159" t="s">
        <v>1</v>
      </c>
      <c r="F162" s="160" t="s">
        <v>503</v>
      </c>
      <c r="H162" s="161">
        <v>18.7</v>
      </c>
      <c r="I162" s="162"/>
      <c r="L162" s="158"/>
      <c r="M162" s="163"/>
      <c r="T162" s="164"/>
      <c r="AT162" s="159" t="s">
        <v>157</v>
      </c>
      <c r="AU162" s="159" t="s">
        <v>82</v>
      </c>
      <c r="AV162" s="13" t="s">
        <v>82</v>
      </c>
      <c r="AW162" s="13" t="s">
        <v>30</v>
      </c>
      <c r="AX162" s="13" t="s">
        <v>73</v>
      </c>
      <c r="AY162" s="159" t="s">
        <v>150</v>
      </c>
    </row>
    <row r="163" spans="2:65" s="13" customFormat="1">
      <c r="B163" s="158"/>
      <c r="D163" s="152" t="s">
        <v>157</v>
      </c>
      <c r="E163" s="159" t="s">
        <v>1</v>
      </c>
      <c r="F163" s="160" t="s">
        <v>504</v>
      </c>
      <c r="H163" s="161">
        <v>14.3</v>
      </c>
      <c r="I163" s="162"/>
      <c r="L163" s="158"/>
      <c r="M163" s="163"/>
      <c r="T163" s="164"/>
      <c r="AT163" s="159" t="s">
        <v>157</v>
      </c>
      <c r="AU163" s="159" t="s">
        <v>82</v>
      </c>
      <c r="AV163" s="13" t="s">
        <v>82</v>
      </c>
      <c r="AW163" s="13" t="s">
        <v>30</v>
      </c>
      <c r="AX163" s="13" t="s">
        <v>73</v>
      </c>
      <c r="AY163" s="159" t="s">
        <v>150</v>
      </c>
    </row>
    <row r="164" spans="2:65" s="15" customFormat="1">
      <c r="B164" s="192"/>
      <c r="D164" s="152" t="s">
        <v>157</v>
      </c>
      <c r="E164" s="193" t="s">
        <v>1</v>
      </c>
      <c r="F164" s="194" t="s">
        <v>500</v>
      </c>
      <c r="H164" s="195">
        <v>70.95</v>
      </c>
      <c r="I164" s="196"/>
      <c r="L164" s="192"/>
      <c r="M164" s="197"/>
      <c r="T164" s="198"/>
      <c r="AT164" s="193" t="s">
        <v>157</v>
      </c>
      <c r="AU164" s="193" t="s">
        <v>82</v>
      </c>
      <c r="AV164" s="15" t="s">
        <v>168</v>
      </c>
      <c r="AW164" s="15" t="s">
        <v>30</v>
      </c>
      <c r="AX164" s="15" t="s">
        <v>73</v>
      </c>
      <c r="AY164" s="193" t="s">
        <v>150</v>
      </c>
    </row>
    <row r="165" spans="2:65" s="12" customFormat="1">
      <c r="B165" s="151"/>
      <c r="D165" s="152" t="s">
        <v>157</v>
      </c>
      <c r="E165" s="153" t="s">
        <v>1</v>
      </c>
      <c r="F165" s="154" t="s">
        <v>505</v>
      </c>
      <c r="H165" s="153" t="s">
        <v>1</v>
      </c>
      <c r="I165" s="155"/>
      <c r="L165" s="151"/>
      <c r="M165" s="156"/>
      <c r="T165" s="157"/>
      <c r="AT165" s="153" t="s">
        <v>157</v>
      </c>
      <c r="AU165" s="153" t="s">
        <v>82</v>
      </c>
      <c r="AV165" s="12" t="s">
        <v>80</v>
      </c>
      <c r="AW165" s="12" t="s">
        <v>30</v>
      </c>
      <c r="AX165" s="12" t="s">
        <v>73</v>
      </c>
      <c r="AY165" s="153" t="s">
        <v>150</v>
      </c>
    </row>
    <row r="166" spans="2:65" s="13" customFormat="1">
      <c r="B166" s="158"/>
      <c r="D166" s="152" t="s">
        <v>157</v>
      </c>
      <c r="E166" s="159" t="s">
        <v>1</v>
      </c>
      <c r="F166" s="160" t="s">
        <v>506</v>
      </c>
      <c r="H166" s="161">
        <v>6</v>
      </c>
      <c r="I166" s="162"/>
      <c r="L166" s="158"/>
      <c r="M166" s="163"/>
      <c r="T166" s="164"/>
      <c r="AT166" s="159" t="s">
        <v>157</v>
      </c>
      <c r="AU166" s="159" t="s">
        <v>82</v>
      </c>
      <c r="AV166" s="13" t="s">
        <v>82</v>
      </c>
      <c r="AW166" s="13" t="s">
        <v>30</v>
      </c>
      <c r="AX166" s="13" t="s">
        <v>73</v>
      </c>
      <c r="AY166" s="159" t="s">
        <v>150</v>
      </c>
    </row>
    <row r="167" spans="2:65" s="13" customFormat="1">
      <c r="B167" s="158"/>
      <c r="D167" s="152" t="s">
        <v>157</v>
      </c>
      <c r="E167" s="159" t="s">
        <v>1</v>
      </c>
      <c r="F167" s="160" t="s">
        <v>507</v>
      </c>
      <c r="H167" s="161">
        <v>77.760000000000005</v>
      </c>
      <c r="I167" s="162"/>
      <c r="L167" s="158"/>
      <c r="M167" s="163"/>
      <c r="T167" s="164"/>
      <c r="AT167" s="159" t="s">
        <v>157</v>
      </c>
      <c r="AU167" s="159" t="s">
        <v>82</v>
      </c>
      <c r="AV167" s="13" t="s">
        <v>82</v>
      </c>
      <c r="AW167" s="13" t="s">
        <v>30</v>
      </c>
      <c r="AX167" s="13" t="s">
        <v>73</v>
      </c>
      <c r="AY167" s="159" t="s">
        <v>150</v>
      </c>
    </row>
    <row r="168" spans="2:65" s="15" customFormat="1">
      <c r="B168" s="192"/>
      <c r="D168" s="152" t="s">
        <v>157</v>
      </c>
      <c r="E168" s="193" t="s">
        <v>1</v>
      </c>
      <c r="F168" s="194" t="s">
        <v>500</v>
      </c>
      <c r="H168" s="195">
        <v>83.76</v>
      </c>
      <c r="I168" s="196"/>
      <c r="L168" s="192"/>
      <c r="M168" s="197"/>
      <c r="T168" s="198"/>
      <c r="AT168" s="193" t="s">
        <v>157</v>
      </c>
      <c r="AU168" s="193" t="s">
        <v>82</v>
      </c>
      <c r="AV168" s="15" t="s">
        <v>168</v>
      </c>
      <c r="AW168" s="15" t="s">
        <v>30</v>
      </c>
      <c r="AX168" s="15" t="s">
        <v>73</v>
      </c>
      <c r="AY168" s="193" t="s">
        <v>150</v>
      </c>
    </row>
    <row r="169" spans="2:65" s="14" customFormat="1">
      <c r="B169" s="165"/>
      <c r="D169" s="152" t="s">
        <v>157</v>
      </c>
      <c r="E169" s="166" t="s">
        <v>1</v>
      </c>
      <c r="F169" s="167" t="s">
        <v>162</v>
      </c>
      <c r="H169" s="168">
        <v>501.39</v>
      </c>
      <c r="I169" s="169"/>
      <c r="L169" s="165"/>
      <c r="M169" s="170"/>
      <c r="T169" s="171"/>
      <c r="AT169" s="166" t="s">
        <v>157</v>
      </c>
      <c r="AU169" s="166" t="s">
        <v>82</v>
      </c>
      <c r="AV169" s="14" t="s">
        <v>156</v>
      </c>
      <c r="AW169" s="14" t="s">
        <v>30</v>
      </c>
      <c r="AX169" s="14" t="s">
        <v>73</v>
      </c>
      <c r="AY169" s="166" t="s">
        <v>150</v>
      </c>
    </row>
    <row r="170" spans="2:65" s="13" customFormat="1">
      <c r="B170" s="158"/>
      <c r="D170" s="152" t="s">
        <v>157</v>
      </c>
      <c r="E170" s="159" t="s">
        <v>1</v>
      </c>
      <c r="F170" s="160" t="s">
        <v>508</v>
      </c>
      <c r="H170" s="161">
        <v>25.07</v>
      </c>
      <c r="I170" s="162"/>
      <c r="L170" s="158"/>
      <c r="M170" s="163"/>
      <c r="T170" s="164"/>
      <c r="AT170" s="159" t="s">
        <v>157</v>
      </c>
      <c r="AU170" s="159" t="s">
        <v>82</v>
      </c>
      <c r="AV170" s="13" t="s">
        <v>82</v>
      </c>
      <c r="AW170" s="13" t="s">
        <v>30</v>
      </c>
      <c r="AX170" s="13" t="s">
        <v>73</v>
      </c>
      <c r="AY170" s="159" t="s">
        <v>150</v>
      </c>
    </row>
    <row r="171" spans="2:65" s="14" customFormat="1">
      <c r="B171" s="165"/>
      <c r="D171" s="152" t="s">
        <v>157</v>
      </c>
      <c r="E171" s="166" t="s">
        <v>1</v>
      </c>
      <c r="F171" s="167" t="s">
        <v>162</v>
      </c>
      <c r="H171" s="168">
        <v>25.07</v>
      </c>
      <c r="I171" s="169"/>
      <c r="L171" s="165"/>
      <c r="M171" s="170"/>
      <c r="T171" s="171"/>
      <c r="AT171" s="166" t="s">
        <v>157</v>
      </c>
      <c r="AU171" s="166" t="s">
        <v>82</v>
      </c>
      <c r="AV171" s="14" t="s">
        <v>156</v>
      </c>
      <c r="AW171" s="14" t="s">
        <v>30</v>
      </c>
      <c r="AX171" s="14" t="s">
        <v>80</v>
      </c>
      <c r="AY171" s="166" t="s">
        <v>150</v>
      </c>
    </row>
    <row r="172" spans="2:65" s="1" customFormat="1" ht="49.15" customHeight="1">
      <c r="B172" s="32"/>
      <c r="C172" s="137" t="s">
        <v>156</v>
      </c>
      <c r="D172" s="137" t="s">
        <v>152</v>
      </c>
      <c r="E172" s="138" t="s">
        <v>509</v>
      </c>
      <c r="F172" s="139" t="s">
        <v>510</v>
      </c>
      <c r="G172" s="140" t="s">
        <v>165</v>
      </c>
      <c r="H172" s="141">
        <v>501.39</v>
      </c>
      <c r="I172" s="142"/>
      <c r="J172" s="143">
        <f>ROUND(I172*H172,2)</f>
        <v>0</v>
      </c>
      <c r="K172" s="144"/>
      <c r="L172" s="32"/>
      <c r="M172" s="145" t="s">
        <v>1</v>
      </c>
      <c r="N172" s="146" t="s">
        <v>38</v>
      </c>
      <c r="P172" s="147">
        <f>O172*H172</f>
        <v>0</v>
      </c>
      <c r="Q172" s="147">
        <v>1.7000000000000001E-2</v>
      </c>
      <c r="R172" s="147">
        <f>Q172*H172</f>
        <v>8.5236300000000007</v>
      </c>
      <c r="S172" s="147">
        <v>0</v>
      </c>
      <c r="T172" s="148">
        <f>S172*H172</f>
        <v>0</v>
      </c>
      <c r="AR172" s="149" t="s">
        <v>156</v>
      </c>
      <c r="AT172" s="149" t="s">
        <v>152</v>
      </c>
      <c r="AU172" s="149" t="s">
        <v>82</v>
      </c>
      <c r="AY172" s="17" t="s">
        <v>150</v>
      </c>
      <c r="BE172" s="150">
        <f>IF(N172="základní",J172,0)</f>
        <v>0</v>
      </c>
      <c r="BF172" s="150">
        <f>IF(N172="snížená",J172,0)</f>
        <v>0</v>
      </c>
      <c r="BG172" s="150">
        <f>IF(N172="zákl. přenesená",J172,0)</f>
        <v>0</v>
      </c>
      <c r="BH172" s="150">
        <f>IF(N172="sníž. přenesená",J172,0)</f>
        <v>0</v>
      </c>
      <c r="BI172" s="150">
        <f>IF(N172="nulová",J172,0)</f>
        <v>0</v>
      </c>
      <c r="BJ172" s="17" t="s">
        <v>80</v>
      </c>
      <c r="BK172" s="150">
        <f>ROUND(I172*H172,2)</f>
        <v>0</v>
      </c>
      <c r="BL172" s="17" t="s">
        <v>156</v>
      </c>
      <c r="BM172" s="149" t="s">
        <v>511</v>
      </c>
    </row>
    <row r="173" spans="2:65" s="13" customFormat="1">
      <c r="B173" s="158"/>
      <c r="D173" s="152" t="s">
        <v>157</v>
      </c>
      <c r="E173" s="159" t="s">
        <v>1</v>
      </c>
      <c r="F173" s="160" t="s">
        <v>499</v>
      </c>
      <c r="H173" s="161">
        <v>346.68</v>
      </c>
      <c r="I173" s="162"/>
      <c r="L173" s="158"/>
      <c r="M173" s="163"/>
      <c r="T173" s="164"/>
      <c r="AT173" s="159" t="s">
        <v>157</v>
      </c>
      <c r="AU173" s="159" t="s">
        <v>82</v>
      </c>
      <c r="AV173" s="13" t="s">
        <v>82</v>
      </c>
      <c r="AW173" s="13" t="s">
        <v>30</v>
      </c>
      <c r="AX173" s="13" t="s">
        <v>73</v>
      </c>
      <c r="AY173" s="159" t="s">
        <v>150</v>
      </c>
    </row>
    <row r="174" spans="2:65" s="13" customFormat="1">
      <c r="B174" s="158"/>
      <c r="D174" s="152" t="s">
        <v>157</v>
      </c>
      <c r="E174" s="159" t="s">
        <v>1</v>
      </c>
      <c r="F174" s="160" t="s">
        <v>501</v>
      </c>
      <c r="H174" s="161">
        <v>20.350000000000001</v>
      </c>
      <c r="I174" s="162"/>
      <c r="L174" s="158"/>
      <c r="M174" s="163"/>
      <c r="T174" s="164"/>
      <c r="AT174" s="159" t="s">
        <v>157</v>
      </c>
      <c r="AU174" s="159" t="s">
        <v>82</v>
      </c>
      <c r="AV174" s="13" t="s">
        <v>82</v>
      </c>
      <c r="AW174" s="13" t="s">
        <v>30</v>
      </c>
      <c r="AX174" s="13" t="s">
        <v>73</v>
      </c>
      <c r="AY174" s="159" t="s">
        <v>150</v>
      </c>
    </row>
    <row r="175" spans="2:65" s="13" customFormat="1">
      <c r="B175" s="158"/>
      <c r="D175" s="152" t="s">
        <v>157</v>
      </c>
      <c r="E175" s="159" t="s">
        <v>1</v>
      </c>
      <c r="F175" s="160" t="s">
        <v>502</v>
      </c>
      <c r="H175" s="161">
        <v>17.600000000000001</v>
      </c>
      <c r="I175" s="162"/>
      <c r="L175" s="158"/>
      <c r="M175" s="163"/>
      <c r="T175" s="164"/>
      <c r="AT175" s="159" t="s">
        <v>157</v>
      </c>
      <c r="AU175" s="159" t="s">
        <v>82</v>
      </c>
      <c r="AV175" s="13" t="s">
        <v>82</v>
      </c>
      <c r="AW175" s="13" t="s">
        <v>30</v>
      </c>
      <c r="AX175" s="13" t="s">
        <v>73</v>
      </c>
      <c r="AY175" s="159" t="s">
        <v>150</v>
      </c>
    </row>
    <row r="176" spans="2:65" s="13" customFormat="1">
      <c r="B176" s="158"/>
      <c r="D176" s="152" t="s">
        <v>157</v>
      </c>
      <c r="E176" s="159" t="s">
        <v>1</v>
      </c>
      <c r="F176" s="160" t="s">
        <v>503</v>
      </c>
      <c r="H176" s="161">
        <v>18.7</v>
      </c>
      <c r="I176" s="162"/>
      <c r="L176" s="158"/>
      <c r="M176" s="163"/>
      <c r="T176" s="164"/>
      <c r="AT176" s="159" t="s">
        <v>157</v>
      </c>
      <c r="AU176" s="159" t="s">
        <v>82</v>
      </c>
      <c r="AV176" s="13" t="s">
        <v>82</v>
      </c>
      <c r="AW176" s="13" t="s">
        <v>30</v>
      </c>
      <c r="AX176" s="13" t="s">
        <v>73</v>
      </c>
      <c r="AY176" s="159" t="s">
        <v>150</v>
      </c>
    </row>
    <row r="177" spans="2:65" s="13" customFormat="1">
      <c r="B177" s="158"/>
      <c r="D177" s="152" t="s">
        <v>157</v>
      </c>
      <c r="E177" s="159" t="s">
        <v>1</v>
      </c>
      <c r="F177" s="160" t="s">
        <v>504</v>
      </c>
      <c r="H177" s="161">
        <v>14.3</v>
      </c>
      <c r="I177" s="162"/>
      <c r="L177" s="158"/>
      <c r="M177" s="163"/>
      <c r="T177" s="164"/>
      <c r="AT177" s="159" t="s">
        <v>157</v>
      </c>
      <c r="AU177" s="159" t="s">
        <v>82</v>
      </c>
      <c r="AV177" s="13" t="s">
        <v>82</v>
      </c>
      <c r="AW177" s="13" t="s">
        <v>30</v>
      </c>
      <c r="AX177" s="13" t="s">
        <v>73</v>
      </c>
      <c r="AY177" s="159" t="s">
        <v>150</v>
      </c>
    </row>
    <row r="178" spans="2:65" s="13" customFormat="1">
      <c r="B178" s="158"/>
      <c r="D178" s="152" t="s">
        <v>157</v>
      </c>
      <c r="E178" s="159" t="s">
        <v>1</v>
      </c>
      <c r="F178" s="160" t="s">
        <v>506</v>
      </c>
      <c r="H178" s="161">
        <v>6</v>
      </c>
      <c r="I178" s="162"/>
      <c r="L178" s="158"/>
      <c r="M178" s="163"/>
      <c r="T178" s="164"/>
      <c r="AT178" s="159" t="s">
        <v>157</v>
      </c>
      <c r="AU178" s="159" t="s">
        <v>82</v>
      </c>
      <c r="AV178" s="13" t="s">
        <v>82</v>
      </c>
      <c r="AW178" s="13" t="s">
        <v>30</v>
      </c>
      <c r="AX178" s="13" t="s">
        <v>73</v>
      </c>
      <c r="AY178" s="159" t="s">
        <v>150</v>
      </c>
    </row>
    <row r="179" spans="2:65" s="13" customFormat="1">
      <c r="B179" s="158"/>
      <c r="D179" s="152" t="s">
        <v>157</v>
      </c>
      <c r="E179" s="159" t="s">
        <v>1</v>
      </c>
      <c r="F179" s="160" t="s">
        <v>507</v>
      </c>
      <c r="H179" s="161">
        <v>77.760000000000005</v>
      </c>
      <c r="I179" s="162"/>
      <c r="L179" s="158"/>
      <c r="M179" s="163"/>
      <c r="T179" s="164"/>
      <c r="AT179" s="159" t="s">
        <v>157</v>
      </c>
      <c r="AU179" s="159" t="s">
        <v>82</v>
      </c>
      <c r="AV179" s="13" t="s">
        <v>82</v>
      </c>
      <c r="AW179" s="13" t="s">
        <v>30</v>
      </c>
      <c r="AX179" s="13" t="s">
        <v>73</v>
      </c>
      <c r="AY179" s="159" t="s">
        <v>150</v>
      </c>
    </row>
    <row r="180" spans="2:65" s="14" customFormat="1">
      <c r="B180" s="165"/>
      <c r="D180" s="152" t="s">
        <v>157</v>
      </c>
      <c r="E180" s="166" t="s">
        <v>1</v>
      </c>
      <c r="F180" s="167" t="s">
        <v>162</v>
      </c>
      <c r="H180" s="168">
        <v>501.39</v>
      </c>
      <c r="I180" s="169"/>
      <c r="L180" s="165"/>
      <c r="M180" s="170"/>
      <c r="T180" s="171"/>
      <c r="AT180" s="166" t="s">
        <v>157</v>
      </c>
      <c r="AU180" s="166" t="s">
        <v>82</v>
      </c>
      <c r="AV180" s="14" t="s">
        <v>156</v>
      </c>
      <c r="AW180" s="14" t="s">
        <v>30</v>
      </c>
      <c r="AX180" s="14" t="s">
        <v>80</v>
      </c>
      <c r="AY180" s="166" t="s">
        <v>150</v>
      </c>
    </row>
    <row r="181" spans="2:65" s="1" customFormat="1" ht="49.15" customHeight="1">
      <c r="B181" s="32"/>
      <c r="C181" s="137" t="s">
        <v>190</v>
      </c>
      <c r="D181" s="137" t="s">
        <v>152</v>
      </c>
      <c r="E181" s="138" t="s">
        <v>512</v>
      </c>
      <c r="F181" s="139" t="s">
        <v>513</v>
      </c>
      <c r="G181" s="140" t="s">
        <v>165</v>
      </c>
      <c r="H181" s="141">
        <v>5</v>
      </c>
      <c r="I181" s="142"/>
      <c r="J181" s="143">
        <f>ROUND(I181*H181,2)</f>
        <v>0</v>
      </c>
      <c r="K181" s="144"/>
      <c r="L181" s="32"/>
      <c r="M181" s="145" t="s">
        <v>1</v>
      </c>
      <c r="N181" s="146" t="s">
        <v>38</v>
      </c>
      <c r="P181" s="147">
        <f>O181*H181</f>
        <v>0</v>
      </c>
      <c r="Q181" s="147">
        <v>2.47E-2</v>
      </c>
      <c r="R181" s="147">
        <f>Q181*H181</f>
        <v>0.1235</v>
      </c>
      <c r="S181" s="147">
        <v>0</v>
      </c>
      <c r="T181" s="148">
        <f>S181*H181</f>
        <v>0</v>
      </c>
      <c r="AR181" s="149" t="s">
        <v>156</v>
      </c>
      <c r="AT181" s="149" t="s">
        <v>152</v>
      </c>
      <c r="AU181" s="149" t="s">
        <v>82</v>
      </c>
      <c r="AY181" s="17" t="s">
        <v>150</v>
      </c>
      <c r="BE181" s="150">
        <f>IF(N181="základní",J181,0)</f>
        <v>0</v>
      </c>
      <c r="BF181" s="150">
        <f>IF(N181="snížená",J181,0)</f>
        <v>0</v>
      </c>
      <c r="BG181" s="150">
        <f>IF(N181="zákl. přenesená",J181,0)</f>
        <v>0</v>
      </c>
      <c r="BH181" s="150">
        <f>IF(N181="sníž. přenesená",J181,0)</f>
        <v>0</v>
      </c>
      <c r="BI181" s="150">
        <f>IF(N181="nulová",J181,0)</f>
        <v>0</v>
      </c>
      <c r="BJ181" s="17" t="s">
        <v>80</v>
      </c>
      <c r="BK181" s="150">
        <f>ROUND(I181*H181,2)</f>
        <v>0</v>
      </c>
      <c r="BL181" s="17" t="s">
        <v>156</v>
      </c>
      <c r="BM181" s="149" t="s">
        <v>514</v>
      </c>
    </row>
    <row r="182" spans="2:65" s="12" customFormat="1">
      <c r="B182" s="151"/>
      <c r="D182" s="152" t="s">
        <v>157</v>
      </c>
      <c r="E182" s="153" t="s">
        <v>1</v>
      </c>
      <c r="F182" s="154" t="s">
        <v>515</v>
      </c>
      <c r="H182" s="153" t="s">
        <v>1</v>
      </c>
      <c r="I182" s="155"/>
      <c r="L182" s="151"/>
      <c r="M182" s="156"/>
      <c r="T182" s="157"/>
      <c r="AT182" s="153" t="s">
        <v>157</v>
      </c>
      <c r="AU182" s="153" t="s">
        <v>82</v>
      </c>
      <c r="AV182" s="12" t="s">
        <v>80</v>
      </c>
      <c r="AW182" s="12" t="s">
        <v>30</v>
      </c>
      <c r="AX182" s="12" t="s">
        <v>73</v>
      </c>
      <c r="AY182" s="153" t="s">
        <v>150</v>
      </c>
    </row>
    <row r="183" spans="2:65" s="13" customFormat="1">
      <c r="B183" s="158"/>
      <c r="D183" s="152" t="s">
        <v>157</v>
      </c>
      <c r="E183" s="159" t="s">
        <v>1</v>
      </c>
      <c r="F183" s="160" t="s">
        <v>282</v>
      </c>
      <c r="H183" s="161">
        <v>5</v>
      </c>
      <c r="I183" s="162"/>
      <c r="L183" s="158"/>
      <c r="M183" s="163"/>
      <c r="T183" s="164"/>
      <c r="AT183" s="159" t="s">
        <v>157</v>
      </c>
      <c r="AU183" s="159" t="s">
        <v>82</v>
      </c>
      <c r="AV183" s="13" t="s">
        <v>82</v>
      </c>
      <c r="AW183" s="13" t="s">
        <v>30</v>
      </c>
      <c r="AX183" s="13" t="s">
        <v>73</v>
      </c>
      <c r="AY183" s="159" t="s">
        <v>150</v>
      </c>
    </row>
    <row r="184" spans="2:65" s="14" customFormat="1">
      <c r="B184" s="165"/>
      <c r="D184" s="152" t="s">
        <v>157</v>
      </c>
      <c r="E184" s="166" t="s">
        <v>1</v>
      </c>
      <c r="F184" s="167" t="s">
        <v>162</v>
      </c>
      <c r="H184" s="168">
        <v>5</v>
      </c>
      <c r="I184" s="169"/>
      <c r="L184" s="165"/>
      <c r="M184" s="170"/>
      <c r="T184" s="171"/>
      <c r="AT184" s="166" t="s">
        <v>157</v>
      </c>
      <c r="AU184" s="166" t="s">
        <v>82</v>
      </c>
      <c r="AV184" s="14" t="s">
        <v>156</v>
      </c>
      <c r="AW184" s="14" t="s">
        <v>30</v>
      </c>
      <c r="AX184" s="14" t="s">
        <v>80</v>
      </c>
      <c r="AY184" s="166" t="s">
        <v>150</v>
      </c>
    </row>
    <row r="185" spans="2:65" s="11" customFormat="1" ht="22.9" customHeight="1">
      <c r="B185" s="125"/>
      <c r="D185" s="126" t="s">
        <v>72</v>
      </c>
      <c r="E185" s="135" t="s">
        <v>516</v>
      </c>
      <c r="F185" s="135" t="s">
        <v>517</v>
      </c>
      <c r="I185" s="128"/>
      <c r="J185" s="136">
        <f>BK185</f>
        <v>0</v>
      </c>
      <c r="L185" s="125"/>
      <c r="M185" s="130"/>
      <c r="P185" s="131">
        <f>SUM(P186:P190)</f>
        <v>0</v>
      </c>
      <c r="R185" s="131">
        <f>SUM(R186:R190)</f>
        <v>1.2705000000000001E-2</v>
      </c>
      <c r="T185" s="132">
        <f>SUM(T186:T190)</f>
        <v>0</v>
      </c>
      <c r="AR185" s="126" t="s">
        <v>80</v>
      </c>
      <c r="AT185" s="133" t="s">
        <v>72</v>
      </c>
      <c r="AU185" s="133" t="s">
        <v>80</v>
      </c>
      <c r="AY185" s="126" t="s">
        <v>150</v>
      </c>
      <c r="BK185" s="134">
        <f>SUM(BK186:BK190)</f>
        <v>0</v>
      </c>
    </row>
    <row r="186" spans="2:65" s="1" customFormat="1" ht="33" customHeight="1">
      <c r="B186" s="32"/>
      <c r="C186" s="137" t="s">
        <v>171</v>
      </c>
      <c r="D186" s="137" t="s">
        <v>152</v>
      </c>
      <c r="E186" s="138" t="s">
        <v>518</v>
      </c>
      <c r="F186" s="139" t="s">
        <v>519</v>
      </c>
      <c r="G186" s="140" t="s">
        <v>165</v>
      </c>
      <c r="H186" s="141">
        <v>0.55000000000000004</v>
      </c>
      <c r="I186" s="142"/>
      <c r="J186" s="143">
        <f>ROUND(I186*H186,2)</f>
        <v>0</v>
      </c>
      <c r="K186" s="144"/>
      <c r="L186" s="32"/>
      <c r="M186" s="145" t="s">
        <v>1</v>
      </c>
      <c r="N186" s="146" t="s">
        <v>38</v>
      </c>
      <c r="P186" s="147">
        <f>O186*H186</f>
        <v>0</v>
      </c>
      <c r="Q186" s="147">
        <v>2.3099999999999999E-2</v>
      </c>
      <c r="R186" s="147">
        <f>Q186*H186</f>
        <v>1.2705000000000001E-2</v>
      </c>
      <c r="S186" s="147">
        <v>0</v>
      </c>
      <c r="T186" s="148">
        <f>S186*H186</f>
        <v>0</v>
      </c>
      <c r="AR186" s="149" t="s">
        <v>156</v>
      </c>
      <c r="AT186" s="149" t="s">
        <v>152</v>
      </c>
      <c r="AU186" s="149" t="s">
        <v>82</v>
      </c>
      <c r="AY186" s="17" t="s">
        <v>150</v>
      </c>
      <c r="BE186" s="150">
        <f>IF(N186="základní",J186,0)</f>
        <v>0</v>
      </c>
      <c r="BF186" s="150">
        <f>IF(N186="snížená",J186,0)</f>
        <v>0</v>
      </c>
      <c r="BG186" s="150">
        <f>IF(N186="zákl. přenesená",J186,0)</f>
        <v>0</v>
      </c>
      <c r="BH186" s="150">
        <f>IF(N186="sníž. přenesená",J186,0)</f>
        <v>0</v>
      </c>
      <c r="BI186" s="150">
        <f>IF(N186="nulová",J186,0)</f>
        <v>0</v>
      </c>
      <c r="BJ186" s="17" t="s">
        <v>80</v>
      </c>
      <c r="BK186" s="150">
        <f>ROUND(I186*H186,2)</f>
        <v>0</v>
      </c>
      <c r="BL186" s="17" t="s">
        <v>156</v>
      </c>
      <c r="BM186" s="149" t="s">
        <v>520</v>
      </c>
    </row>
    <row r="187" spans="2:65" s="12" customFormat="1">
      <c r="B187" s="151"/>
      <c r="D187" s="152" t="s">
        <v>157</v>
      </c>
      <c r="E187" s="153" t="s">
        <v>1</v>
      </c>
      <c r="F187" s="154" t="s">
        <v>521</v>
      </c>
      <c r="H187" s="153" t="s">
        <v>1</v>
      </c>
      <c r="I187" s="155"/>
      <c r="L187" s="151"/>
      <c r="M187" s="156"/>
      <c r="T187" s="157"/>
      <c r="AT187" s="153" t="s">
        <v>157</v>
      </c>
      <c r="AU187" s="153" t="s">
        <v>82</v>
      </c>
      <c r="AV187" s="12" t="s">
        <v>80</v>
      </c>
      <c r="AW187" s="12" t="s">
        <v>30</v>
      </c>
      <c r="AX187" s="12" t="s">
        <v>73</v>
      </c>
      <c r="AY187" s="153" t="s">
        <v>150</v>
      </c>
    </row>
    <row r="188" spans="2:65" s="13" customFormat="1">
      <c r="B188" s="158"/>
      <c r="D188" s="152" t="s">
        <v>157</v>
      </c>
      <c r="E188" s="159" t="s">
        <v>1</v>
      </c>
      <c r="F188" s="160" t="s">
        <v>522</v>
      </c>
      <c r="H188" s="161">
        <v>7.0000000000000007E-2</v>
      </c>
      <c r="I188" s="162"/>
      <c r="L188" s="158"/>
      <c r="M188" s="163"/>
      <c r="T188" s="164"/>
      <c r="AT188" s="159" t="s">
        <v>157</v>
      </c>
      <c r="AU188" s="159" t="s">
        <v>82</v>
      </c>
      <c r="AV188" s="13" t="s">
        <v>82</v>
      </c>
      <c r="AW188" s="13" t="s">
        <v>30</v>
      </c>
      <c r="AX188" s="13" t="s">
        <v>73</v>
      </c>
      <c r="AY188" s="159" t="s">
        <v>150</v>
      </c>
    </row>
    <row r="189" spans="2:65" s="13" customFormat="1">
      <c r="B189" s="158"/>
      <c r="D189" s="152" t="s">
        <v>157</v>
      </c>
      <c r="E189" s="159" t="s">
        <v>1</v>
      </c>
      <c r="F189" s="160" t="s">
        <v>523</v>
      </c>
      <c r="H189" s="161">
        <v>0.48</v>
      </c>
      <c r="I189" s="162"/>
      <c r="L189" s="158"/>
      <c r="M189" s="163"/>
      <c r="T189" s="164"/>
      <c r="AT189" s="159" t="s">
        <v>157</v>
      </c>
      <c r="AU189" s="159" t="s">
        <v>82</v>
      </c>
      <c r="AV189" s="13" t="s">
        <v>82</v>
      </c>
      <c r="AW189" s="13" t="s">
        <v>30</v>
      </c>
      <c r="AX189" s="13" t="s">
        <v>73</v>
      </c>
      <c r="AY189" s="159" t="s">
        <v>150</v>
      </c>
    </row>
    <row r="190" spans="2:65" s="14" customFormat="1">
      <c r="B190" s="165"/>
      <c r="D190" s="152" t="s">
        <v>157</v>
      </c>
      <c r="E190" s="166" t="s">
        <v>1</v>
      </c>
      <c r="F190" s="167" t="s">
        <v>162</v>
      </c>
      <c r="H190" s="168">
        <v>0.55000000000000004</v>
      </c>
      <c r="I190" s="169"/>
      <c r="L190" s="165"/>
      <c r="M190" s="170"/>
      <c r="T190" s="171"/>
      <c r="AT190" s="166" t="s">
        <v>157</v>
      </c>
      <c r="AU190" s="166" t="s">
        <v>82</v>
      </c>
      <c r="AV190" s="14" t="s">
        <v>156</v>
      </c>
      <c r="AW190" s="14" t="s">
        <v>30</v>
      </c>
      <c r="AX190" s="14" t="s">
        <v>80</v>
      </c>
      <c r="AY190" s="166" t="s">
        <v>150</v>
      </c>
    </row>
    <row r="191" spans="2:65" s="11" customFormat="1" ht="22.9" customHeight="1">
      <c r="B191" s="125"/>
      <c r="D191" s="126" t="s">
        <v>72</v>
      </c>
      <c r="E191" s="135" t="s">
        <v>524</v>
      </c>
      <c r="F191" s="135" t="s">
        <v>525</v>
      </c>
      <c r="I191" s="128"/>
      <c r="J191" s="136">
        <f>BK191</f>
        <v>0</v>
      </c>
      <c r="L191" s="125"/>
      <c r="M191" s="130"/>
      <c r="P191" s="131">
        <f>SUM(P192:P212)</f>
        <v>0</v>
      </c>
      <c r="R191" s="131">
        <f>SUM(R192:R212)</f>
        <v>5.6731936000000003</v>
      </c>
      <c r="T191" s="132">
        <f>SUM(T192:T212)</f>
        <v>0</v>
      </c>
      <c r="AR191" s="126" t="s">
        <v>80</v>
      </c>
      <c r="AT191" s="133" t="s">
        <v>72</v>
      </c>
      <c r="AU191" s="133" t="s">
        <v>80</v>
      </c>
      <c r="AY191" s="126" t="s">
        <v>150</v>
      </c>
      <c r="BK191" s="134">
        <f>SUM(BK192:BK212)</f>
        <v>0</v>
      </c>
    </row>
    <row r="192" spans="2:65" s="1" customFormat="1" ht="21.75" customHeight="1">
      <c r="B192" s="32"/>
      <c r="C192" s="137" t="s">
        <v>203</v>
      </c>
      <c r="D192" s="137" t="s">
        <v>152</v>
      </c>
      <c r="E192" s="138" t="s">
        <v>526</v>
      </c>
      <c r="F192" s="139" t="s">
        <v>527</v>
      </c>
      <c r="G192" s="140" t="s">
        <v>165</v>
      </c>
      <c r="H192" s="141">
        <v>122.64</v>
      </c>
      <c r="I192" s="142"/>
      <c r="J192" s="143">
        <f>ROUND(I192*H192,2)</f>
        <v>0</v>
      </c>
      <c r="K192" s="144"/>
      <c r="L192" s="32"/>
      <c r="M192" s="145" t="s">
        <v>1</v>
      </c>
      <c r="N192" s="146" t="s">
        <v>38</v>
      </c>
      <c r="P192" s="147">
        <f>O192*H192</f>
        <v>0</v>
      </c>
      <c r="Q192" s="147">
        <v>2.2339999999999999E-2</v>
      </c>
      <c r="R192" s="147">
        <f>Q192*H192</f>
        <v>2.7397776</v>
      </c>
      <c r="S192" s="147">
        <v>0</v>
      </c>
      <c r="T192" s="148">
        <f>S192*H192</f>
        <v>0</v>
      </c>
      <c r="AR192" s="149" t="s">
        <v>156</v>
      </c>
      <c r="AT192" s="149" t="s">
        <v>152</v>
      </c>
      <c r="AU192" s="149" t="s">
        <v>82</v>
      </c>
      <c r="AY192" s="17" t="s">
        <v>150</v>
      </c>
      <c r="BE192" s="150">
        <f>IF(N192="základní",J192,0)</f>
        <v>0</v>
      </c>
      <c r="BF192" s="150">
        <f>IF(N192="snížená",J192,0)</f>
        <v>0</v>
      </c>
      <c r="BG192" s="150">
        <f>IF(N192="zákl. přenesená",J192,0)</f>
        <v>0</v>
      </c>
      <c r="BH192" s="150">
        <f>IF(N192="sníž. přenesená",J192,0)</f>
        <v>0</v>
      </c>
      <c r="BI192" s="150">
        <f>IF(N192="nulová",J192,0)</f>
        <v>0</v>
      </c>
      <c r="BJ192" s="17" t="s">
        <v>80</v>
      </c>
      <c r="BK192" s="150">
        <f>ROUND(I192*H192,2)</f>
        <v>0</v>
      </c>
      <c r="BL192" s="17" t="s">
        <v>156</v>
      </c>
      <c r="BM192" s="149" t="s">
        <v>528</v>
      </c>
    </row>
    <row r="193" spans="2:65" s="12" customFormat="1">
      <c r="B193" s="151"/>
      <c r="D193" s="152" t="s">
        <v>157</v>
      </c>
      <c r="E193" s="153" t="s">
        <v>1</v>
      </c>
      <c r="F193" s="154" t="s">
        <v>529</v>
      </c>
      <c r="H193" s="153" t="s">
        <v>1</v>
      </c>
      <c r="I193" s="155"/>
      <c r="L193" s="151"/>
      <c r="M193" s="156"/>
      <c r="T193" s="157"/>
      <c r="AT193" s="153" t="s">
        <v>157</v>
      </c>
      <c r="AU193" s="153" t="s">
        <v>82</v>
      </c>
      <c r="AV193" s="12" t="s">
        <v>80</v>
      </c>
      <c r="AW193" s="12" t="s">
        <v>30</v>
      </c>
      <c r="AX193" s="12" t="s">
        <v>73</v>
      </c>
      <c r="AY193" s="153" t="s">
        <v>150</v>
      </c>
    </row>
    <row r="194" spans="2:65" s="13" customFormat="1">
      <c r="B194" s="158"/>
      <c r="D194" s="152" t="s">
        <v>157</v>
      </c>
      <c r="E194" s="159" t="s">
        <v>1</v>
      </c>
      <c r="F194" s="160" t="s">
        <v>530</v>
      </c>
      <c r="H194" s="161">
        <v>122.64</v>
      </c>
      <c r="I194" s="162"/>
      <c r="L194" s="158"/>
      <c r="M194" s="163"/>
      <c r="T194" s="164"/>
      <c r="AT194" s="159" t="s">
        <v>157</v>
      </c>
      <c r="AU194" s="159" t="s">
        <v>82</v>
      </c>
      <c r="AV194" s="13" t="s">
        <v>82</v>
      </c>
      <c r="AW194" s="13" t="s">
        <v>30</v>
      </c>
      <c r="AX194" s="13" t="s">
        <v>73</v>
      </c>
      <c r="AY194" s="159" t="s">
        <v>150</v>
      </c>
    </row>
    <row r="195" spans="2:65" s="14" customFormat="1">
      <c r="B195" s="165"/>
      <c r="D195" s="152" t="s">
        <v>157</v>
      </c>
      <c r="E195" s="166" t="s">
        <v>1</v>
      </c>
      <c r="F195" s="167" t="s">
        <v>162</v>
      </c>
      <c r="H195" s="168">
        <v>122.64</v>
      </c>
      <c r="I195" s="169"/>
      <c r="L195" s="165"/>
      <c r="M195" s="170"/>
      <c r="T195" s="171"/>
      <c r="AT195" s="166" t="s">
        <v>157</v>
      </c>
      <c r="AU195" s="166" t="s">
        <v>82</v>
      </c>
      <c r="AV195" s="14" t="s">
        <v>156</v>
      </c>
      <c r="AW195" s="14" t="s">
        <v>30</v>
      </c>
      <c r="AX195" s="14" t="s">
        <v>80</v>
      </c>
      <c r="AY195" s="166" t="s">
        <v>150</v>
      </c>
    </row>
    <row r="196" spans="2:65" s="1" customFormat="1" ht="24.2" customHeight="1">
      <c r="B196" s="32"/>
      <c r="C196" s="137" t="s">
        <v>176</v>
      </c>
      <c r="D196" s="137" t="s">
        <v>152</v>
      </c>
      <c r="E196" s="138" t="s">
        <v>531</v>
      </c>
      <c r="F196" s="139" t="s">
        <v>532</v>
      </c>
      <c r="G196" s="140" t="s">
        <v>165</v>
      </c>
      <c r="H196" s="141">
        <v>21.76</v>
      </c>
      <c r="I196" s="142"/>
      <c r="J196" s="143">
        <f>ROUND(I196*H196,2)</f>
        <v>0</v>
      </c>
      <c r="K196" s="144"/>
      <c r="L196" s="32"/>
      <c r="M196" s="145" t="s">
        <v>1</v>
      </c>
      <c r="N196" s="146" t="s">
        <v>38</v>
      </c>
      <c r="P196" s="147">
        <f>O196*H196</f>
        <v>0</v>
      </c>
      <c r="Q196" s="147">
        <v>0.11169999999999999</v>
      </c>
      <c r="R196" s="147">
        <f>Q196*H196</f>
        <v>2.4305919999999999</v>
      </c>
      <c r="S196" s="147">
        <v>0</v>
      </c>
      <c r="T196" s="148">
        <f>S196*H196</f>
        <v>0</v>
      </c>
      <c r="AR196" s="149" t="s">
        <v>156</v>
      </c>
      <c r="AT196" s="149" t="s">
        <v>152</v>
      </c>
      <c r="AU196" s="149" t="s">
        <v>82</v>
      </c>
      <c r="AY196" s="17" t="s">
        <v>150</v>
      </c>
      <c r="BE196" s="150">
        <f>IF(N196="základní",J196,0)</f>
        <v>0</v>
      </c>
      <c r="BF196" s="150">
        <f>IF(N196="snížená",J196,0)</f>
        <v>0</v>
      </c>
      <c r="BG196" s="150">
        <f>IF(N196="zákl. přenesená",J196,0)</f>
        <v>0</v>
      </c>
      <c r="BH196" s="150">
        <f>IF(N196="sníž. přenesená",J196,0)</f>
        <v>0</v>
      </c>
      <c r="BI196" s="150">
        <f>IF(N196="nulová",J196,0)</f>
        <v>0</v>
      </c>
      <c r="BJ196" s="17" t="s">
        <v>80</v>
      </c>
      <c r="BK196" s="150">
        <f>ROUND(I196*H196,2)</f>
        <v>0</v>
      </c>
      <c r="BL196" s="17" t="s">
        <v>156</v>
      </c>
      <c r="BM196" s="149" t="s">
        <v>533</v>
      </c>
    </row>
    <row r="197" spans="2:65" s="12" customFormat="1">
      <c r="B197" s="151"/>
      <c r="D197" s="152" t="s">
        <v>157</v>
      </c>
      <c r="E197" s="153" t="s">
        <v>1</v>
      </c>
      <c r="F197" s="154" t="s">
        <v>534</v>
      </c>
      <c r="H197" s="153" t="s">
        <v>1</v>
      </c>
      <c r="I197" s="155"/>
      <c r="L197" s="151"/>
      <c r="M197" s="156"/>
      <c r="T197" s="157"/>
      <c r="AT197" s="153" t="s">
        <v>157</v>
      </c>
      <c r="AU197" s="153" t="s">
        <v>82</v>
      </c>
      <c r="AV197" s="12" t="s">
        <v>80</v>
      </c>
      <c r="AW197" s="12" t="s">
        <v>30</v>
      </c>
      <c r="AX197" s="12" t="s">
        <v>73</v>
      </c>
      <c r="AY197" s="153" t="s">
        <v>150</v>
      </c>
    </row>
    <row r="198" spans="2:65" s="13" customFormat="1">
      <c r="B198" s="158"/>
      <c r="D198" s="152" t="s">
        <v>157</v>
      </c>
      <c r="E198" s="159" t="s">
        <v>1</v>
      </c>
      <c r="F198" s="160" t="s">
        <v>535</v>
      </c>
      <c r="H198" s="161">
        <v>4.5</v>
      </c>
      <c r="I198" s="162"/>
      <c r="L198" s="158"/>
      <c r="M198" s="163"/>
      <c r="T198" s="164"/>
      <c r="AT198" s="159" t="s">
        <v>157</v>
      </c>
      <c r="AU198" s="159" t="s">
        <v>82</v>
      </c>
      <c r="AV198" s="13" t="s">
        <v>82</v>
      </c>
      <c r="AW198" s="13" t="s">
        <v>30</v>
      </c>
      <c r="AX198" s="13" t="s">
        <v>73</v>
      </c>
      <c r="AY198" s="159" t="s">
        <v>150</v>
      </c>
    </row>
    <row r="199" spans="2:65" s="15" customFormat="1">
      <c r="B199" s="192"/>
      <c r="D199" s="152" t="s">
        <v>157</v>
      </c>
      <c r="E199" s="193" t="s">
        <v>1</v>
      </c>
      <c r="F199" s="194" t="s">
        <v>500</v>
      </c>
      <c r="H199" s="195">
        <v>4.5</v>
      </c>
      <c r="I199" s="196"/>
      <c r="L199" s="192"/>
      <c r="M199" s="197"/>
      <c r="T199" s="198"/>
      <c r="AT199" s="193" t="s">
        <v>157</v>
      </c>
      <c r="AU199" s="193" t="s">
        <v>82</v>
      </c>
      <c r="AV199" s="15" t="s">
        <v>168</v>
      </c>
      <c r="AW199" s="15" t="s">
        <v>30</v>
      </c>
      <c r="AX199" s="15" t="s">
        <v>73</v>
      </c>
      <c r="AY199" s="193" t="s">
        <v>150</v>
      </c>
    </row>
    <row r="200" spans="2:65" s="12" customFormat="1">
      <c r="B200" s="151"/>
      <c r="D200" s="152" t="s">
        <v>157</v>
      </c>
      <c r="E200" s="153" t="s">
        <v>1</v>
      </c>
      <c r="F200" s="154" t="s">
        <v>536</v>
      </c>
      <c r="H200" s="153" t="s">
        <v>1</v>
      </c>
      <c r="I200" s="155"/>
      <c r="L200" s="151"/>
      <c r="M200" s="156"/>
      <c r="T200" s="157"/>
      <c r="AT200" s="153" t="s">
        <v>157</v>
      </c>
      <c r="AU200" s="153" t="s">
        <v>82</v>
      </c>
      <c r="AV200" s="12" t="s">
        <v>80</v>
      </c>
      <c r="AW200" s="12" t="s">
        <v>30</v>
      </c>
      <c r="AX200" s="12" t="s">
        <v>73</v>
      </c>
      <c r="AY200" s="153" t="s">
        <v>150</v>
      </c>
    </row>
    <row r="201" spans="2:65" s="12" customFormat="1">
      <c r="B201" s="151"/>
      <c r="D201" s="152" t="s">
        <v>157</v>
      </c>
      <c r="E201" s="153" t="s">
        <v>1</v>
      </c>
      <c r="F201" s="154" t="s">
        <v>537</v>
      </c>
      <c r="H201" s="153" t="s">
        <v>1</v>
      </c>
      <c r="I201" s="155"/>
      <c r="L201" s="151"/>
      <c r="M201" s="156"/>
      <c r="T201" s="157"/>
      <c r="AT201" s="153" t="s">
        <v>157</v>
      </c>
      <c r="AU201" s="153" t="s">
        <v>82</v>
      </c>
      <c r="AV201" s="12" t="s">
        <v>80</v>
      </c>
      <c r="AW201" s="12" t="s">
        <v>30</v>
      </c>
      <c r="AX201" s="12" t="s">
        <v>73</v>
      </c>
      <c r="AY201" s="153" t="s">
        <v>150</v>
      </c>
    </row>
    <row r="202" spans="2:65" s="13" customFormat="1">
      <c r="B202" s="158"/>
      <c r="D202" s="152" t="s">
        <v>157</v>
      </c>
      <c r="E202" s="159" t="s">
        <v>1</v>
      </c>
      <c r="F202" s="160" t="s">
        <v>538</v>
      </c>
      <c r="H202" s="161">
        <v>11.16</v>
      </c>
      <c r="I202" s="162"/>
      <c r="L202" s="158"/>
      <c r="M202" s="163"/>
      <c r="T202" s="164"/>
      <c r="AT202" s="159" t="s">
        <v>157</v>
      </c>
      <c r="AU202" s="159" t="s">
        <v>82</v>
      </c>
      <c r="AV202" s="13" t="s">
        <v>82</v>
      </c>
      <c r="AW202" s="13" t="s">
        <v>30</v>
      </c>
      <c r="AX202" s="13" t="s">
        <v>73</v>
      </c>
      <c r="AY202" s="159" t="s">
        <v>150</v>
      </c>
    </row>
    <row r="203" spans="2:65" s="12" customFormat="1">
      <c r="B203" s="151"/>
      <c r="D203" s="152" t="s">
        <v>157</v>
      </c>
      <c r="E203" s="153" t="s">
        <v>1</v>
      </c>
      <c r="F203" s="154" t="s">
        <v>539</v>
      </c>
      <c r="H203" s="153" t="s">
        <v>1</v>
      </c>
      <c r="I203" s="155"/>
      <c r="L203" s="151"/>
      <c r="M203" s="156"/>
      <c r="T203" s="157"/>
      <c r="AT203" s="153" t="s">
        <v>157</v>
      </c>
      <c r="AU203" s="153" t="s">
        <v>82</v>
      </c>
      <c r="AV203" s="12" t="s">
        <v>80</v>
      </c>
      <c r="AW203" s="12" t="s">
        <v>30</v>
      </c>
      <c r="AX203" s="12" t="s">
        <v>73</v>
      </c>
      <c r="AY203" s="153" t="s">
        <v>150</v>
      </c>
    </row>
    <row r="204" spans="2:65" s="13" customFormat="1">
      <c r="B204" s="158"/>
      <c r="D204" s="152" t="s">
        <v>157</v>
      </c>
      <c r="E204" s="159" t="s">
        <v>1</v>
      </c>
      <c r="F204" s="160" t="s">
        <v>540</v>
      </c>
      <c r="H204" s="161">
        <v>2.6</v>
      </c>
      <c r="I204" s="162"/>
      <c r="L204" s="158"/>
      <c r="M204" s="163"/>
      <c r="T204" s="164"/>
      <c r="AT204" s="159" t="s">
        <v>157</v>
      </c>
      <c r="AU204" s="159" t="s">
        <v>82</v>
      </c>
      <c r="AV204" s="13" t="s">
        <v>82</v>
      </c>
      <c r="AW204" s="13" t="s">
        <v>30</v>
      </c>
      <c r="AX204" s="13" t="s">
        <v>73</v>
      </c>
      <c r="AY204" s="159" t="s">
        <v>150</v>
      </c>
    </row>
    <row r="205" spans="2:65" s="12" customFormat="1">
      <c r="B205" s="151"/>
      <c r="D205" s="152" t="s">
        <v>157</v>
      </c>
      <c r="E205" s="153" t="s">
        <v>1</v>
      </c>
      <c r="F205" s="154" t="s">
        <v>541</v>
      </c>
      <c r="H205" s="153" t="s">
        <v>1</v>
      </c>
      <c r="I205" s="155"/>
      <c r="L205" s="151"/>
      <c r="M205" s="156"/>
      <c r="T205" s="157"/>
      <c r="AT205" s="153" t="s">
        <v>157</v>
      </c>
      <c r="AU205" s="153" t="s">
        <v>82</v>
      </c>
      <c r="AV205" s="12" t="s">
        <v>80</v>
      </c>
      <c r="AW205" s="12" t="s">
        <v>30</v>
      </c>
      <c r="AX205" s="12" t="s">
        <v>73</v>
      </c>
      <c r="AY205" s="153" t="s">
        <v>150</v>
      </c>
    </row>
    <row r="206" spans="2:65" s="13" customFormat="1">
      <c r="B206" s="158"/>
      <c r="D206" s="152" t="s">
        <v>157</v>
      </c>
      <c r="E206" s="159" t="s">
        <v>1</v>
      </c>
      <c r="F206" s="160" t="s">
        <v>542</v>
      </c>
      <c r="H206" s="161">
        <v>3.5</v>
      </c>
      <c r="I206" s="162"/>
      <c r="L206" s="158"/>
      <c r="M206" s="163"/>
      <c r="T206" s="164"/>
      <c r="AT206" s="159" t="s">
        <v>157</v>
      </c>
      <c r="AU206" s="159" t="s">
        <v>82</v>
      </c>
      <c r="AV206" s="13" t="s">
        <v>82</v>
      </c>
      <c r="AW206" s="13" t="s">
        <v>30</v>
      </c>
      <c r="AX206" s="13" t="s">
        <v>73</v>
      </c>
      <c r="AY206" s="159" t="s">
        <v>150</v>
      </c>
    </row>
    <row r="207" spans="2:65" s="15" customFormat="1">
      <c r="B207" s="192"/>
      <c r="D207" s="152" t="s">
        <v>157</v>
      </c>
      <c r="E207" s="193" t="s">
        <v>1</v>
      </c>
      <c r="F207" s="194" t="s">
        <v>500</v>
      </c>
      <c r="H207" s="195">
        <v>17.260000000000002</v>
      </c>
      <c r="I207" s="196"/>
      <c r="L207" s="192"/>
      <c r="M207" s="197"/>
      <c r="T207" s="198"/>
      <c r="AT207" s="193" t="s">
        <v>157</v>
      </c>
      <c r="AU207" s="193" t="s">
        <v>82</v>
      </c>
      <c r="AV207" s="15" t="s">
        <v>168</v>
      </c>
      <c r="AW207" s="15" t="s">
        <v>30</v>
      </c>
      <c r="AX207" s="15" t="s">
        <v>73</v>
      </c>
      <c r="AY207" s="193" t="s">
        <v>150</v>
      </c>
    </row>
    <row r="208" spans="2:65" s="14" customFormat="1">
      <c r="B208" s="165"/>
      <c r="D208" s="152" t="s">
        <v>157</v>
      </c>
      <c r="E208" s="166" t="s">
        <v>1</v>
      </c>
      <c r="F208" s="167" t="s">
        <v>162</v>
      </c>
      <c r="H208" s="168">
        <v>21.76</v>
      </c>
      <c r="I208" s="169"/>
      <c r="L208" s="165"/>
      <c r="M208" s="170"/>
      <c r="T208" s="171"/>
      <c r="AT208" s="166" t="s">
        <v>157</v>
      </c>
      <c r="AU208" s="166" t="s">
        <v>82</v>
      </c>
      <c r="AV208" s="14" t="s">
        <v>156</v>
      </c>
      <c r="AW208" s="14" t="s">
        <v>30</v>
      </c>
      <c r="AX208" s="14" t="s">
        <v>80</v>
      </c>
      <c r="AY208" s="166" t="s">
        <v>150</v>
      </c>
    </row>
    <row r="209" spans="2:65" s="1" customFormat="1" ht="33" customHeight="1">
      <c r="B209" s="32"/>
      <c r="C209" s="137" t="s">
        <v>214</v>
      </c>
      <c r="D209" s="137" t="s">
        <v>152</v>
      </c>
      <c r="E209" s="138" t="s">
        <v>543</v>
      </c>
      <c r="F209" s="139" t="s">
        <v>544</v>
      </c>
      <c r="G209" s="140" t="s">
        <v>165</v>
      </c>
      <c r="H209" s="141">
        <v>122.64</v>
      </c>
      <c r="I209" s="142"/>
      <c r="J209" s="143">
        <f>ROUND(I209*H209,2)</f>
        <v>0</v>
      </c>
      <c r="K209" s="144"/>
      <c r="L209" s="32"/>
      <c r="M209" s="145" t="s">
        <v>1</v>
      </c>
      <c r="N209" s="146" t="s">
        <v>38</v>
      </c>
      <c r="P209" s="147">
        <f>O209*H209</f>
        <v>0</v>
      </c>
      <c r="Q209" s="147">
        <v>4.1000000000000003E-3</v>
      </c>
      <c r="R209" s="147">
        <f>Q209*H209</f>
        <v>0.50282400000000005</v>
      </c>
      <c r="S209" s="147">
        <v>0</v>
      </c>
      <c r="T209" s="148">
        <f>S209*H209</f>
        <v>0</v>
      </c>
      <c r="AR209" s="149" t="s">
        <v>156</v>
      </c>
      <c r="AT209" s="149" t="s">
        <v>152</v>
      </c>
      <c r="AU209" s="149" t="s">
        <v>82</v>
      </c>
      <c r="AY209" s="17" t="s">
        <v>150</v>
      </c>
      <c r="BE209" s="150">
        <f>IF(N209="základní",J209,0)</f>
        <v>0</v>
      </c>
      <c r="BF209" s="150">
        <f>IF(N209="snížená",J209,0)</f>
        <v>0</v>
      </c>
      <c r="BG209" s="150">
        <f>IF(N209="zákl. přenesená",J209,0)</f>
        <v>0</v>
      </c>
      <c r="BH209" s="150">
        <f>IF(N209="sníž. přenesená",J209,0)</f>
        <v>0</v>
      </c>
      <c r="BI209" s="150">
        <f>IF(N209="nulová",J209,0)</f>
        <v>0</v>
      </c>
      <c r="BJ209" s="17" t="s">
        <v>80</v>
      </c>
      <c r="BK209" s="150">
        <f>ROUND(I209*H209,2)</f>
        <v>0</v>
      </c>
      <c r="BL209" s="17" t="s">
        <v>156</v>
      </c>
      <c r="BM209" s="149" t="s">
        <v>545</v>
      </c>
    </row>
    <row r="210" spans="2:65" s="12" customFormat="1">
      <c r="B210" s="151"/>
      <c r="D210" s="152" t="s">
        <v>157</v>
      </c>
      <c r="E210" s="153" t="s">
        <v>1</v>
      </c>
      <c r="F210" s="154" t="s">
        <v>529</v>
      </c>
      <c r="H210" s="153" t="s">
        <v>1</v>
      </c>
      <c r="I210" s="155"/>
      <c r="L210" s="151"/>
      <c r="M210" s="156"/>
      <c r="T210" s="157"/>
      <c r="AT210" s="153" t="s">
        <v>157</v>
      </c>
      <c r="AU210" s="153" t="s">
        <v>82</v>
      </c>
      <c r="AV210" s="12" t="s">
        <v>80</v>
      </c>
      <c r="AW210" s="12" t="s">
        <v>30</v>
      </c>
      <c r="AX210" s="12" t="s">
        <v>73</v>
      </c>
      <c r="AY210" s="153" t="s">
        <v>150</v>
      </c>
    </row>
    <row r="211" spans="2:65" s="13" customFormat="1">
      <c r="B211" s="158"/>
      <c r="D211" s="152" t="s">
        <v>157</v>
      </c>
      <c r="E211" s="159" t="s">
        <v>1</v>
      </c>
      <c r="F211" s="160" t="s">
        <v>530</v>
      </c>
      <c r="H211" s="161">
        <v>122.64</v>
      </c>
      <c r="I211" s="162"/>
      <c r="L211" s="158"/>
      <c r="M211" s="163"/>
      <c r="T211" s="164"/>
      <c r="AT211" s="159" t="s">
        <v>157</v>
      </c>
      <c r="AU211" s="159" t="s">
        <v>82</v>
      </c>
      <c r="AV211" s="13" t="s">
        <v>82</v>
      </c>
      <c r="AW211" s="13" t="s">
        <v>30</v>
      </c>
      <c r="AX211" s="13" t="s">
        <v>73</v>
      </c>
      <c r="AY211" s="159" t="s">
        <v>150</v>
      </c>
    </row>
    <row r="212" spans="2:65" s="14" customFormat="1">
      <c r="B212" s="165"/>
      <c r="D212" s="152" t="s">
        <v>157</v>
      </c>
      <c r="E212" s="166" t="s">
        <v>1</v>
      </c>
      <c r="F212" s="167" t="s">
        <v>162</v>
      </c>
      <c r="H212" s="168">
        <v>122.64</v>
      </c>
      <c r="I212" s="169"/>
      <c r="L212" s="165"/>
      <c r="M212" s="170"/>
      <c r="T212" s="171"/>
      <c r="AT212" s="166" t="s">
        <v>157</v>
      </c>
      <c r="AU212" s="166" t="s">
        <v>82</v>
      </c>
      <c r="AV212" s="14" t="s">
        <v>156</v>
      </c>
      <c r="AW212" s="14" t="s">
        <v>30</v>
      </c>
      <c r="AX212" s="14" t="s">
        <v>80</v>
      </c>
      <c r="AY212" s="166" t="s">
        <v>150</v>
      </c>
    </row>
    <row r="213" spans="2:65" s="11" customFormat="1" ht="22.9" customHeight="1">
      <c r="B213" s="125"/>
      <c r="D213" s="126" t="s">
        <v>72</v>
      </c>
      <c r="E213" s="135" t="s">
        <v>214</v>
      </c>
      <c r="F213" s="135" t="s">
        <v>227</v>
      </c>
      <c r="I213" s="128"/>
      <c r="J213" s="136">
        <f>BK213</f>
        <v>0</v>
      </c>
      <c r="L213" s="125"/>
      <c r="M213" s="130"/>
      <c r="P213" s="131">
        <f>SUM(P214:P220)</f>
        <v>0</v>
      </c>
      <c r="R213" s="131">
        <f>SUM(R214:R220)</f>
        <v>7.5599999999999999E-3</v>
      </c>
      <c r="T213" s="132">
        <f>SUM(T214:T220)</f>
        <v>0</v>
      </c>
      <c r="AR213" s="126" t="s">
        <v>80</v>
      </c>
      <c r="AT213" s="133" t="s">
        <v>72</v>
      </c>
      <c r="AU213" s="133" t="s">
        <v>80</v>
      </c>
      <c r="AY213" s="126" t="s">
        <v>150</v>
      </c>
      <c r="BK213" s="134">
        <f>SUM(BK214:BK220)</f>
        <v>0</v>
      </c>
    </row>
    <row r="214" spans="2:65" s="1" customFormat="1" ht="49.15" customHeight="1">
      <c r="B214" s="32"/>
      <c r="C214" s="137" t="s">
        <v>193</v>
      </c>
      <c r="D214" s="137" t="s">
        <v>152</v>
      </c>
      <c r="E214" s="138" t="s">
        <v>546</v>
      </c>
      <c r="F214" s="139" t="s">
        <v>547</v>
      </c>
      <c r="G214" s="140" t="s">
        <v>165</v>
      </c>
      <c r="H214" s="141">
        <v>252</v>
      </c>
      <c r="I214" s="142"/>
      <c r="J214" s="143">
        <f>ROUND(I214*H214,2)</f>
        <v>0</v>
      </c>
      <c r="K214" s="144"/>
      <c r="L214" s="32"/>
      <c r="M214" s="145" t="s">
        <v>1</v>
      </c>
      <c r="N214" s="146" t="s">
        <v>38</v>
      </c>
      <c r="P214" s="147">
        <f>O214*H214</f>
        <v>0</v>
      </c>
      <c r="Q214" s="147">
        <v>3.0000000000000001E-5</v>
      </c>
      <c r="R214" s="147">
        <f>Q214*H214</f>
        <v>7.5599999999999999E-3</v>
      </c>
      <c r="S214" s="147">
        <v>0</v>
      </c>
      <c r="T214" s="148">
        <f>S214*H214</f>
        <v>0</v>
      </c>
      <c r="AR214" s="149" t="s">
        <v>156</v>
      </c>
      <c r="AT214" s="149" t="s">
        <v>152</v>
      </c>
      <c r="AU214" s="149" t="s">
        <v>82</v>
      </c>
      <c r="AY214" s="17" t="s">
        <v>150</v>
      </c>
      <c r="BE214" s="150">
        <f>IF(N214="základní",J214,0)</f>
        <v>0</v>
      </c>
      <c r="BF214" s="150">
        <f>IF(N214="snížená",J214,0)</f>
        <v>0</v>
      </c>
      <c r="BG214" s="150">
        <f>IF(N214="zákl. přenesená",J214,0)</f>
        <v>0</v>
      </c>
      <c r="BH214" s="150">
        <f>IF(N214="sníž. přenesená",J214,0)</f>
        <v>0</v>
      </c>
      <c r="BI214" s="150">
        <f>IF(N214="nulová",J214,0)</f>
        <v>0</v>
      </c>
      <c r="BJ214" s="17" t="s">
        <v>80</v>
      </c>
      <c r="BK214" s="150">
        <f>ROUND(I214*H214,2)</f>
        <v>0</v>
      </c>
      <c r="BL214" s="17" t="s">
        <v>156</v>
      </c>
      <c r="BM214" s="149" t="s">
        <v>548</v>
      </c>
    </row>
    <row r="215" spans="2:65" s="13" customFormat="1">
      <c r="B215" s="158"/>
      <c r="D215" s="152" t="s">
        <v>157</v>
      </c>
      <c r="E215" s="159" t="s">
        <v>1</v>
      </c>
      <c r="F215" s="160" t="s">
        <v>549</v>
      </c>
      <c r="H215" s="161">
        <v>252</v>
      </c>
      <c r="I215" s="162"/>
      <c r="L215" s="158"/>
      <c r="M215" s="163"/>
      <c r="T215" s="164"/>
      <c r="AT215" s="159" t="s">
        <v>157</v>
      </c>
      <c r="AU215" s="159" t="s">
        <v>82</v>
      </c>
      <c r="AV215" s="13" t="s">
        <v>82</v>
      </c>
      <c r="AW215" s="13" t="s">
        <v>30</v>
      </c>
      <c r="AX215" s="13" t="s">
        <v>73</v>
      </c>
      <c r="AY215" s="159" t="s">
        <v>150</v>
      </c>
    </row>
    <row r="216" spans="2:65" s="14" customFormat="1">
      <c r="B216" s="165"/>
      <c r="D216" s="152" t="s">
        <v>157</v>
      </c>
      <c r="E216" s="166" t="s">
        <v>1</v>
      </c>
      <c r="F216" s="167" t="s">
        <v>162</v>
      </c>
      <c r="H216" s="168">
        <v>252</v>
      </c>
      <c r="I216" s="169"/>
      <c r="L216" s="165"/>
      <c r="M216" s="170"/>
      <c r="T216" s="171"/>
      <c r="AT216" s="166" t="s">
        <v>157</v>
      </c>
      <c r="AU216" s="166" t="s">
        <v>82</v>
      </c>
      <c r="AV216" s="14" t="s">
        <v>156</v>
      </c>
      <c r="AW216" s="14" t="s">
        <v>30</v>
      </c>
      <c r="AX216" s="14" t="s">
        <v>80</v>
      </c>
      <c r="AY216" s="166" t="s">
        <v>150</v>
      </c>
    </row>
    <row r="217" spans="2:65" s="1" customFormat="1" ht="37.9" customHeight="1">
      <c r="B217" s="32"/>
      <c r="C217" s="137" t="s">
        <v>222</v>
      </c>
      <c r="D217" s="137" t="s">
        <v>152</v>
      </c>
      <c r="E217" s="138" t="s">
        <v>550</v>
      </c>
      <c r="F217" s="139" t="s">
        <v>551</v>
      </c>
      <c r="G217" s="140" t="s">
        <v>211</v>
      </c>
      <c r="H217" s="141">
        <v>16</v>
      </c>
      <c r="I217" s="142"/>
      <c r="J217" s="143">
        <f>ROUND(I217*H217,2)</f>
        <v>0</v>
      </c>
      <c r="K217" s="144"/>
      <c r="L217" s="32"/>
      <c r="M217" s="145" t="s">
        <v>1</v>
      </c>
      <c r="N217" s="146" t="s">
        <v>38</v>
      </c>
      <c r="P217" s="147">
        <f>O217*H217</f>
        <v>0</v>
      </c>
      <c r="Q217" s="147">
        <v>0</v>
      </c>
      <c r="R217" s="147">
        <f>Q217*H217</f>
        <v>0</v>
      </c>
      <c r="S217" s="147">
        <v>0</v>
      </c>
      <c r="T217" s="148">
        <f>S217*H217</f>
        <v>0</v>
      </c>
      <c r="AR217" s="149" t="s">
        <v>156</v>
      </c>
      <c r="AT217" s="149" t="s">
        <v>152</v>
      </c>
      <c r="AU217" s="149" t="s">
        <v>82</v>
      </c>
      <c r="AY217" s="17" t="s">
        <v>150</v>
      </c>
      <c r="BE217" s="150">
        <f>IF(N217="základní",J217,0)</f>
        <v>0</v>
      </c>
      <c r="BF217" s="150">
        <f>IF(N217="snížená",J217,0)</f>
        <v>0</v>
      </c>
      <c r="BG217" s="150">
        <f>IF(N217="zákl. přenesená",J217,0)</f>
        <v>0</v>
      </c>
      <c r="BH217" s="150">
        <f>IF(N217="sníž. přenesená",J217,0)</f>
        <v>0</v>
      </c>
      <c r="BI217" s="150">
        <f>IF(N217="nulová",J217,0)</f>
        <v>0</v>
      </c>
      <c r="BJ217" s="17" t="s">
        <v>80</v>
      </c>
      <c r="BK217" s="150">
        <f>ROUND(I217*H217,2)</f>
        <v>0</v>
      </c>
      <c r="BL217" s="17" t="s">
        <v>156</v>
      </c>
      <c r="BM217" s="149" t="s">
        <v>552</v>
      </c>
    </row>
    <row r="218" spans="2:65" s="12" customFormat="1">
      <c r="B218" s="151"/>
      <c r="D218" s="152" t="s">
        <v>157</v>
      </c>
      <c r="E218" s="153" t="s">
        <v>1</v>
      </c>
      <c r="F218" s="154" t="s">
        <v>553</v>
      </c>
      <c r="H218" s="153" t="s">
        <v>1</v>
      </c>
      <c r="I218" s="155"/>
      <c r="L218" s="151"/>
      <c r="M218" s="156"/>
      <c r="T218" s="157"/>
      <c r="AT218" s="153" t="s">
        <v>157</v>
      </c>
      <c r="AU218" s="153" t="s">
        <v>82</v>
      </c>
      <c r="AV218" s="12" t="s">
        <v>80</v>
      </c>
      <c r="AW218" s="12" t="s">
        <v>30</v>
      </c>
      <c r="AX218" s="12" t="s">
        <v>73</v>
      </c>
      <c r="AY218" s="153" t="s">
        <v>150</v>
      </c>
    </row>
    <row r="219" spans="2:65" s="13" customFormat="1">
      <c r="B219" s="158"/>
      <c r="D219" s="152" t="s">
        <v>157</v>
      </c>
      <c r="E219" s="159" t="s">
        <v>1</v>
      </c>
      <c r="F219" s="160" t="s">
        <v>554</v>
      </c>
      <c r="H219" s="161">
        <v>16</v>
      </c>
      <c r="I219" s="162"/>
      <c r="L219" s="158"/>
      <c r="M219" s="163"/>
      <c r="T219" s="164"/>
      <c r="AT219" s="159" t="s">
        <v>157</v>
      </c>
      <c r="AU219" s="159" t="s">
        <v>82</v>
      </c>
      <c r="AV219" s="13" t="s">
        <v>82</v>
      </c>
      <c r="AW219" s="13" t="s">
        <v>30</v>
      </c>
      <c r="AX219" s="13" t="s">
        <v>73</v>
      </c>
      <c r="AY219" s="159" t="s">
        <v>150</v>
      </c>
    </row>
    <row r="220" spans="2:65" s="14" customFormat="1">
      <c r="B220" s="165"/>
      <c r="D220" s="152" t="s">
        <v>157</v>
      </c>
      <c r="E220" s="166" t="s">
        <v>1</v>
      </c>
      <c r="F220" s="167" t="s">
        <v>162</v>
      </c>
      <c r="H220" s="168">
        <v>16</v>
      </c>
      <c r="I220" s="169"/>
      <c r="L220" s="165"/>
      <c r="M220" s="170"/>
      <c r="T220" s="171"/>
      <c r="AT220" s="166" t="s">
        <v>157</v>
      </c>
      <c r="AU220" s="166" t="s">
        <v>82</v>
      </c>
      <c r="AV220" s="14" t="s">
        <v>156</v>
      </c>
      <c r="AW220" s="14" t="s">
        <v>30</v>
      </c>
      <c r="AX220" s="14" t="s">
        <v>80</v>
      </c>
      <c r="AY220" s="166" t="s">
        <v>150</v>
      </c>
    </row>
    <row r="221" spans="2:65" s="11" customFormat="1" ht="22.9" customHeight="1">
      <c r="B221" s="125"/>
      <c r="D221" s="126" t="s">
        <v>72</v>
      </c>
      <c r="E221" s="135" t="s">
        <v>555</v>
      </c>
      <c r="F221" s="135" t="s">
        <v>556</v>
      </c>
      <c r="I221" s="128"/>
      <c r="J221" s="136">
        <f>BK221</f>
        <v>0</v>
      </c>
      <c r="L221" s="125"/>
      <c r="M221" s="130"/>
      <c r="P221" s="131">
        <f>SUM(P222:P235)</f>
        <v>0</v>
      </c>
      <c r="R221" s="131">
        <f>SUM(R222:R235)</f>
        <v>1.5152799999999999E-2</v>
      </c>
      <c r="T221" s="132">
        <f>SUM(T222:T235)</f>
        <v>0</v>
      </c>
      <c r="AR221" s="126" t="s">
        <v>80</v>
      </c>
      <c r="AT221" s="133" t="s">
        <v>72</v>
      </c>
      <c r="AU221" s="133" t="s">
        <v>80</v>
      </c>
      <c r="AY221" s="126" t="s">
        <v>150</v>
      </c>
      <c r="BK221" s="134">
        <f>SUM(BK222:BK235)</f>
        <v>0</v>
      </c>
    </row>
    <row r="222" spans="2:65" s="1" customFormat="1" ht="37.9" customHeight="1">
      <c r="B222" s="32"/>
      <c r="C222" s="137" t="s">
        <v>8</v>
      </c>
      <c r="D222" s="137" t="s">
        <v>152</v>
      </c>
      <c r="E222" s="138" t="s">
        <v>557</v>
      </c>
      <c r="F222" s="139" t="s">
        <v>558</v>
      </c>
      <c r="G222" s="140" t="s">
        <v>155</v>
      </c>
      <c r="H222" s="141">
        <v>425.44400000000002</v>
      </c>
      <c r="I222" s="142"/>
      <c r="J222" s="143">
        <f>ROUND(I222*H222,2)</f>
        <v>0</v>
      </c>
      <c r="K222" s="144"/>
      <c r="L222" s="32"/>
      <c r="M222" s="145" t="s">
        <v>1</v>
      </c>
      <c r="N222" s="146" t="s">
        <v>38</v>
      </c>
      <c r="P222" s="147">
        <f>O222*H222</f>
        <v>0</v>
      </c>
      <c r="Q222" s="147">
        <v>0</v>
      </c>
      <c r="R222" s="147">
        <f>Q222*H222</f>
        <v>0</v>
      </c>
      <c r="S222" s="147">
        <v>0</v>
      </c>
      <c r="T222" s="148">
        <f>S222*H222</f>
        <v>0</v>
      </c>
      <c r="AR222" s="149" t="s">
        <v>156</v>
      </c>
      <c r="AT222" s="149" t="s">
        <v>152</v>
      </c>
      <c r="AU222" s="149" t="s">
        <v>82</v>
      </c>
      <c r="AY222" s="17" t="s">
        <v>150</v>
      </c>
      <c r="BE222" s="150">
        <f>IF(N222="základní",J222,0)</f>
        <v>0</v>
      </c>
      <c r="BF222" s="150">
        <f>IF(N222="snížená",J222,0)</f>
        <v>0</v>
      </c>
      <c r="BG222" s="150">
        <f>IF(N222="zákl. přenesená",J222,0)</f>
        <v>0</v>
      </c>
      <c r="BH222" s="150">
        <f>IF(N222="sníž. přenesená",J222,0)</f>
        <v>0</v>
      </c>
      <c r="BI222" s="150">
        <f>IF(N222="nulová",J222,0)</f>
        <v>0</v>
      </c>
      <c r="BJ222" s="17" t="s">
        <v>80</v>
      </c>
      <c r="BK222" s="150">
        <f>ROUND(I222*H222,2)</f>
        <v>0</v>
      </c>
      <c r="BL222" s="17" t="s">
        <v>156</v>
      </c>
      <c r="BM222" s="149" t="s">
        <v>559</v>
      </c>
    </row>
    <row r="223" spans="2:65" s="12" customFormat="1">
      <c r="B223" s="151"/>
      <c r="D223" s="152" t="s">
        <v>157</v>
      </c>
      <c r="E223" s="153" t="s">
        <v>1</v>
      </c>
      <c r="F223" s="154" t="s">
        <v>560</v>
      </c>
      <c r="H223" s="153" t="s">
        <v>1</v>
      </c>
      <c r="I223" s="155"/>
      <c r="L223" s="151"/>
      <c r="M223" s="156"/>
      <c r="T223" s="157"/>
      <c r="AT223" s="153" t="s">
        <v>157</v>
      </c>
      <c r="AU223" s="153" t="s">
        <v>82</v>
      </c>
      <c r="AV223" s="12" t="s">
        <v>80</v>
      </c>
      <c r="AW223" s="12" t="s">
        <v>30</v>
      </c>
      <c r="AX223" s="12" t="s">
        <v>73</v>
      </c>
      <c r="AY223" s="153" t="s">
        <v>150</v>
      </c>
    </row>
    <row r="224" spans="2:65" s="13" customFormat="1">
      <c r="B224" s="158"/>
      <c r="D224" s="152" t="s">
        <v>157</v>
      </c>
      <c r="E224" s="159" t="s">
        <v>1</v>
      </c>
      <c r="F224" s="160" t="s">
        <v>561</v>
      </c>
      <c r="H224" s="161">
        <v>425.44400000000002</v>
      </c>
      <c r="I224" s="162"/>
      <c r="L224" s="158"/>
      <c r="M224" s="163"/>
      <c r="T224" s="164"/>
      <c r="AT224" s="159" t="s">
        <v>157</v>
      </c>
      <c r="AU224" s="159" t="s">
        <v>82</v>
      </c>
      <c r="AV224" s="13" t="s">
        <v>82</v>
      </c>
      <c r="AW224" s="13" t="s">
        <v>30</v>
      </c>
      <c r="AX224" s="13" t="s">
        <v>73</v>
      </c>
      <c r="AY224" s="159" t="s">
        <v>150</v>
      </c>
    </row>
    <row r="225" spans="2:65" s="14" customFormat="1">
      <c r="B225" s="165"/>
      <c r="D225" s="152" t="s">
        <v>157</v>
      </c>
      <c r="E225" s="166" t="s">
        <v>1</v>
      </c>
      <c r="F225" s="167" t="s">
        <v>162</v>
      </c>
      <c r="H225" s="168">
        <v>425.44400000000002</v>
      </c>
      <c r="I225" s="169"/>
      <c r="L225" s="165"/>
      <c r="M225" s="170"/>
      <c r="T225" s="171"/>
      <c r="AT225" s="166" t="s">
        <v>157</v>
      </c>
      <c r="AU225" s="166" t="s">
        <v>82</v>
      </c>
      <c r="AV225" s="14" t="s">
        <v>156</v>
      </c>
      <c r="AW225" s="14" t="s">
        <v>30</v>
      </c>
      <c r="AX225" s="14" t="s">
        <v>80</v>
      </c>
      <c r="AY225" s="166" t="s">
        <v>150</v>
      </c>
    </row>
    <row r="226" spans="2:65" s="1" customFormat="1" ht="37.9" customHeight="1">
      <c r="B226" s="32"/>
      <c r="C226" s="137" t="s">
        <v>233</v>
      </c>
      <c r="D226" s="137" t="s">
        <v>152</v>
      </c>
      <c r="E226" s="138" t="s">
        <v>562</v>
      </c>
      <c r="F226" s="139" t="s">
        <v>563</v>
      </c>
      <c r="G226" s="140" t="s">
        <v>155</v>
      </c>
      <c r="H226" s="141">
        <v>5956.2160000000003</v>
      </c>
      <c r="I226" s="142"/>
      <c r="J226" s="143">
        <f>ROUND(I226*H226,2)</f>
        <v>0</v>
      </c>
      <c r="K226" s="144"/>
      <c r="L226" s="32"/>
      <c r="M226" s="145" t="s">
        <v>1</v>
      </c>
      <c r="N226" s="146" t="s">
        <v>38</v>
      </c>
      <c r="P226" s="147">
        <f>O226*H226</f>
        <v>0</v>
      </c>
      <c r="Q226" s="147">
        <v>0</v>
      </c>
      <c r="R226" s="147">
        <f>Q226*H226</f>
        <v>0</v>
      </c>
      <c r="S226" s="147">
        <v>0</v>
      </c>
      <c r="T226" s="148">
        <f>S226*H226</f>
        <v>0</v>
      </c>
      <c r="AR226" s="149" t="s">
        <v>156</v>
      </c>
      <c r="AT226" s="149" t="s">
        <v>152</v>
      </c>
      <c r="AU226" s="149" t="s">
        <v>82</v>
      </c>
      <c r="AY226" s="17" t="s">
        <v>150</v>
      </c>
      <c r="BE226" s="150">
        <f>IF(N226="základní",J226,0)</f>
        <v>0</v>
      </c>
      <c r="BF226" s="150">
        <f>IF(N226="snížená",J226,0)</f>
        <v>0</v>
      </c>
      <c r="BG226" s="150">
        <f>IF(N226="zákl. přenesená",J226,0)</f>
        <v>0</v>
      </c>
      <c r="BH226" s="150">
        <f>IF(N226="sníž. přenesená",J226,0)</f>
        <v>0</v>
      </c>
      <c r="BI226" s="150">
        <f>IF(N226="nulová",J226,0)</f>
        <v>0</v>
      </c>
      <c r="BJ226" s="17" t="s">
        <v>80</v>
      </c>
      <c r="BK226" s="150">
        <f>ROUND(I226*H226,2)</f>
        <v>0</v>
      </c>
      <c r="BL226" s="17" t="s">
        <v>156</v>
      </c>
      <c r="BM226" s="149" t="s">
        <v>564</v>
      </c>
    </row>
    <row r="227" spans="2:65" s="13" customFormat="1">
      <c r="B227" s="158"/>
      <c r="D227" s="152" t="s">
        <v>157</v>
      </c>
      <c r="E227" s="159" t="s">
        <v>1</v>
      </c>
      <c r="F227" s="160" t="s">
        <v>565</v>
      </c>
      <c r="H227" s="161">
        <v>5956.2160000000003</v>
      </c>
      <c r="I227" s="162"/>
      <c r="L227" s="158"/>
      <c r="M227" s="163"/>
      <c r="T227" s="164"/>
      <c r="AT227" s="159" t="s">
        <v>157</v>
      </c>
      <c r="AU227" s="159" t="s">
        <v>82</v>
      </c>
      <c r="AV227" s="13" t="s">
        <v>82</v>
      </c>
      <c r="AW227" s="13" t="s">
        <v>30</v>
      </c>
      <c r="AX227" s="13" t="s">
        <v>73</v>
      </c>
      <c r="AY227" s="159" t="s">
        <v>150</v>
      </c>
    </row>
    <row r="228" spans="2:65" s="14" customFormat="1">
      <c r="B228" s="165"/>
      <c r="D228" s="152" t="s">
        <v>157</v>
      </c>
      <c r="E228" s="166" t="s">
        <v>1</v>
      </c>
      <c r="F228" s="167" t="s">
        <v>162</v>
      </c>
      <c r="H228" s="168">
        <v>5956.2160000000003</v>
      </c>
      <c r="I228" s="169"/>
      <c r="L228" s="165"/>
      <c r="M228" s="170"/>
      <c r="T228" s="171"/>
      <c r="AT228" s="166" t="s">
        <v>157</v>
      </c>
      <c r="AU228" s="166" t="s">
        <v>82</v>
      </c>
      <c r="AV228" s="14" t="s">
        <v>156</v>
      </c>
      <c r="AW228" s="14" t="s">
        <v>30</v>
      </c>
      <c r="AX228" s="14" t="s">
        <v>80</v>
      </c>
      <c r="AY228" s="166" t="s">
        <v>150</v>
      </c>
    </row>
    <row r="229" spans="2:65" s="1" customFormat="1" ht="37.9" customHeight="1">
      <c r="B229" s="32"/>
      <c r="C229" s="137" t="s">
        <v>205</v>
      </c>
      <c r="D229" s="137" t="s">
        <v>152</v>
      </c>
      <c r="E229" s="138" t="s">
        <v>566</v>
      </c>
      <c r="F229" s="139" t="s">
        <v>567</v>
      </c>
      <c r="G229" s="140" t="s">
        <v>155</v>
      </c>
      <c r="H229" s="141">
        <v>425.44400000000002</v>
      </c>
      <c r="I229" s="142"/>
      <c r="J229" s="143">
        <f>ROUND(I229*H229,2)</f>
        <v>0</v>
      </c>
      <c r="K229" s="144"/>
      <c r="L229" s="32"/>
      <c r="M229" s="145" t="s">
        <v>1</v>
      </c>
      <c r="N229" s="146" t="s">
        <v>38</v>
      </c>
      <c r="P229" s="147">
        <f>O229*H229</f>
        <v>0</v>
      </c>
      <c r="Q229" s="147">
        <v>0</v>
      </c>
      <c r="R229" s="147">
        <f>Q229*H229</f>
        <v>0</v>
      </c>
      <c r="S229" s="147">
        <v>0</v>
      </c>
      <c r="T229" s="148">
        <f>S229*H229</f>
        <v>0</v>
      </c>
      <c r="AR229" s="149" t="s">
        <v>156</v>
      </c>
      <c r="AT229" s="149" t="s">
        <v>152</v>
      </c>
      <c r="AU229" s="149" t="s">
        <v>82</v>
      </c>
      <c r="AY229" s="17" t="s">
        <v>150</v>
      </c>
      <c r="BE229" s="150">
        <f>IF(N229="základní",J229,0)</f>
        <v>0</v>
      </c>
      <c r="BF229" s="150">
        <f>IF(N229="snížená",J229,0)</f>
        <v>0</v>
      </c>
      <c r="BG229" s="150">
        <f>IF(N229="zákl. přenesená",J229,0)</f>
        <v>0</v>
      </c>
      <c r="BH229" s="150">
        <f>IF(N229="sníž. přenesená",J229,0)</f>
        <v>0</v>
      </c>
      <c r="BI229" s="150">
        <f>IF(N229="nulová",J229,0)</f>
        <v>0</v>
      </c>
      <c r="BJ229" s="17" t="s">
        <v>80</v>
      </c>
      <c r="BK229" s="150">
        <f>ROUND(I229*H229,2)</f>
        <v>0</v>
      </c>
      <c r="BL229" s="17" t="s">
        <v>156</v>
      </c>
      <c r="BM229" s="149" t="s">
        <v>568</v>
      </c>
    </row>
    <row r="230" spans="2:65" s="13" customFormat="1">
      <c r="B230" s="158"/>
      <c r="D230" s="152" t="s">
        <v>157</v>
      </c>
      <c r="E230" s="159" t="s">
        <v>1</v>
      </c>
      <c r="F230" s="160" t="s">
        <v>569</v>
      </c>
      <c r="H230" s="161">
        <v>425.44400000000002</v>
      </c>
      <c r="I230" s="162"/>
      <c r="L230" s="158"/>
      <c r="M230" s="163"/>
      <c r="T230" s="164"/>
      <c r="AT230" s="159" t="s">
        <v>157</v>
      </c>
      <c r="AU230" s="159" t="s">
        <v>82</v>
      </c>
      <c r="AV230" s="13" t="s">
        <v>82</v>
      </c>
      <c r="AW230" s="13" t="s">
        <v>30</v>
      </c>
      <c r="AX230" s="13" t="s">
        <v>73</v>
      </c>
      <c r="AY230" s="159" t="s">
        <v>150</v>
      </c>
    </row>
    <row r="231" spans="2:65" s="14" customFormat="1">
      <c r="B231" s="165"/>
      <c r="D231" s="152" t="s">
        <v>157</v>
      </c>
      <c r="E231" s="166" t="s">
        <v>1</v>
      </c>
      <c r="F231" s="167" t="s">
        <v>162</v>
      </c>
      <c r="H231" s="168">
        <v>425.44400000000002</v>
      </c>
      <c r="I231" s="169"/>
      <c r="L231" s="165"/>
      <c r="M231" s="170"/>
      <c r="T231" s="171"/>
      <c r="AT231" s="166" t="s">
        <v>157</v>
      </c>
      <c r="AU231" s="166" t="s">
        <v>82</v>
      </c>
      <c r="AV231" s="14" t="s">
        <v>156</v>
      </c>
      <c r="AW231" s="14" t="s">
        <v>30</v>
      </c>
      <c r="AX231" s="14" t="s">
        <v>80</v>
      </c>
      <c r="AY231" s="166" t="s">
        <v>150</v>
      </c>
    </row>
    <row r="232" spans="2:65" s="1" customFormat="1" ht="37.9" customHeight="1">
      <c r="B232" s="32"/>
      <c r="C232" s="137" t="s">
        <v>241</v>
      </c>
      <c r="D232" s="137" t="s">
        <v>152</v>
      </c>
      <c r="E232" s="138" t="s">
        <v>570</v>
      </c>
      <c r="F232" s="139" t="s">
        <v>571</v>
      </c>
      <c r="G232" s="140" t="s">
        <v>165</v>
      </c>
      <c r="H232" s="141">
        <v>116.56</v>
      </c>
      <c r="I232" s="142"/>
      <c r="J232" s="143">
        <f>ROUND(I232*H232,2)</f>
        <v>0</v>
      </c>
      <c r="K232" s="144"/>
      <c r="L232" s="32"/>
      <c r="M232" s="145" t="s">
        <v>1</v>
      </c>
      <c r="N232" s="146" t="s">
        <v>38</v>
      </c>
      <c r="P232" s="147">
        <f>O232*H232</f>
        <v>0</v>
      </c>
      <c r="Q232" s="147">
        <v>1.2999999999999999E-4</v>
      </c>
      <c r="R232" s="147">
        <f>Q232*H232</f>
        <v>1.5152799999999999E-2</v>
      </c>
      <c r="S232" s="147">
        <v>0</v>
      </c>
      <c r="T232" s="148">
        <f>S232*H232</f>
        <v>0</v>
      </c>
      <c r="AR232" s="149" t="s">
        <v>156</v>
      </c>
      <c r="AT232" s="149" t="s">
        <v>152</v>
      </c>
      <c r="AU232" s="149" t="s">
        <v>82</v>
      </c>
      <c r="AY232" s="17" t="s">
        <v>150</v>
      </c>
      <c r="BE232" s="150">
        <f>IF(N232="základní",J232,0)</f>
        <v>0</v>
      </c>
      <c r="BF232" s="150">
        <f>IF(N232="snížená",J232,0)</f>
        <v>0</v>
      </c>
      <c r="BG232" s="150">
        <f>IF(N232="zákl. přenesená",J232,0)</f>
        <v>0</v>
      </c>
      <c r="BH232" s="150">
        <f>IF(N232="sníž. přenesená",J232,0)</f>
        <v>0</v>
      </c>
      <c r="BI232" s="150">
        <f>IF(N232="nulová",J232,0)</f>
        <v>0</v>
      </c>
      <c r="BJ232" s="17" t="s">
        <v>80</v>
      </c>
      <c r="BK232" s="150">
        <f>ROUND(I232*H232,2)</f>
        <v>0</v>
      </c>
      <c r="BL232" s="17" t="s">
        <v>156</v>
      </c>
      <c r="BM232" s="149" t="s">
        <v>572</v>
      </c>
    </row>
    <row r="233" spans="2:65" s="12" customFormat="1">
      <c r="B233" s="151"/>
      <c r="D233" s="152" t="s">
        <v>157</v>
      </c>
      <c r="E233" s="153" t="s">
        <v>1</v>
      </c>
      <c r="F233" s="154" t="s">
        <v>573</v>
      </c>
      <c r="H233" s="153" t="s">
        <v>1</v>
      </c>
      <c r="I233" s="155"/>
      <c r="L233" s="151"/>
      <c r="M233" s="156"/>
      <c r="T233" s="157"/>
      <c r="AT233" s="153" t="s">
        <v>157</v>
      </c>
      <c r="AU233" s="153" t="s">
        <v>82</v>
      </c>
      <c r="AV233" s="12" t="s">
        <v>80</v>
      </c>
      <c r="AW233" s="12" t="s">
        <v>30</v>
      </c>
      <c r="AX233" s="12" t="s">
        <v>73</v>
      </c>
      <c r="AY233" s="153" t="s">
        <v>150</v>
      </c>
    </row>
    <row r="234" spans="2:65" s="13" customFormat="1">
      <c r="B234" s="158"/>
      <c r="D234" s="152" t="s">
        <v>157</v>
      </c>
      <c r="E234" s="159" t="s">
        <v>1</v>
      </c>
      <c r="F234" s="160" t="s">
        <v>574</v>
      </c>
      <c r="H234" s="161">
        <v>116.56</v>
      </c>
      <c r="I234" s="162"/>
      <c r="L234" s="158"/>
      <c r="M234" s="163"/>
      <c r="T234" s="164"/>
      <c r="AT234" s="159" t="s">
        <v>157</v>
      </c>
      <c r="AU234" s="159" t="s">
        <v>82</v>
      </c>
      <c r="AV234" s="13" t="s">
        <v>82</v>
      </c>
      <c r="AW234" s="13" t="s">
        <v>30</v>
      </c>
      <c r="AX234" s="13" t="s">
        <v>73</v>
      </c>
      <c r="AY234" s="159" t="s">
        <v>150</v>
      </c>
    </row>
    <row r="235" spans="2:65" s="14" customFormat="1">
      <c r="B235" s="165"/>
      <c r="D235" s="152" t="s">
        <v>157</v>
      </c>
      <c r="E235" s="166" t="s">
        <v>1</v>
      </c>
      <c r="F235" s="167" t="s">
        <v>162</v>
      </c>
      <c r="H235" s="168">
        <v>116.56</v>
      </c>
      <c r="I235" s="169"/>
      <c r="L235" s="165"/>
      <c r="M235" s="170"/>
      <c r="T235" s="171"/>
      <c r="AT235" s="166" t="s">
        <v>157</v>
      </c>
      <c r="AU235" s="166" t="s">
        <v>82</v>
      </c>
      <c r="AV235" s="14" t="s">
        <v>156</v>
      </c>
      <c r="AW235" s="14" t="s">
        <v>30</v>
      </c>
      <c r="AX235" s="14" t="s">
        <v>80</v>
      </c>
      <c r="AY235" s="166" t="s">
        <v>150</v>
      </c>
    </row>
    <row r="236" spans="2:65" s="11" customFormat="1" ht="22.9" customHeight="1">
      <c r="B236" s="125"/>
      <c r="D236" s="126" t="s">
        <v>72</v>
      </c>
      <c r="E236" s="135" t="s">
        <v>272</v>
      </c>
      <c r="F236" s="135" t="s">
        <v>273</v>
      </c>
      <c r="I236" s="128"/>
      <c r="J236" s="136">
        <f>BK236</f>
        <v>0</v>
      </c>
      <c r="L236" s="125"/>
      <c r="M236" s="130"/>
      <c r="P236" s="131">
        <f>SUM(P237:P239)</f>
        <v>0</v>
      </c>
      <c r="R236" s="131">
        <f>SUM(R237:R239)</f>
        <v>0</v>
      </c>
      <c r="T236" s="132">
        <f>SUM(T237:T239)</f>
        <v>0</v>
      </c>
      <c r="AR236" s="126" t="s">
        <v>80</v>
      </c>
      <c r="AT236" s="133" t="s">
        <v>72</v>
      </c>
      <c r="AU236" s="133" t="s">
        <v>80</v>
      </c>
      <c r="AY236" s="126" t="s">
        <v>150</v>
      </c>
      <c r="BK236" s="134">
        <f>SUM(BK237:BK239)</f>
        <v>0</v>
      </c>
    </row>
    <row r="237" spans="2:65" s="1" customFormat="1" ht="16.5" customHeight="1">
      <c r="B237" s="32"/>
      <c r="C237" s="137" t="s">
        <v>212</v>
      </c>
      <c r="D237" s="137" t="s">
        <v>152</v>
      </c>
      <c r="E237" s="138" t="s">
        <v>575</v>
      </c>
      <c r="F237" s="139" t="s">
        <v>576</v>
      </c>
      <c r="G237" s="140" t="s">
        <v>285</v>
      </c>
      <c r="H237" s="141">
        <v>100</v>
      </c>
      <c r="I237" s="142"/>
      <c r="J237" s="143">
        <f>ROUND(I237*H237,2)</f>
        <v>0</v>
      </c>
      <c r="K237" s="144"/>
      <c r="L237" s="32"/>
      <c r="M237" s="145" t="s">
        <v>1</v>
      </c>
      <c r="N237" s="146" t="s">
        <v>38</v>
      </c>
      <c r="P237" s="147">
        <f>O237*H237</f>
        <v>0</v>
      </c>
      <c r="Q237" s="147">
        <v>0</v>
      </c>
      <c r="R237" s="147">
        <f>Q237*H237</f>
        <v>0</v>
      </c>
      <c r="S237" s="147">
        <v>0</v>
      </c>
      <c r="T237" s="148">
        <f>S237*H237</f>
        <v>0</v>
      </c>
      <c r="AR237" s="149" t="s">
        <v>156</v>
      </c>
      <c r="AT237" s="149" t="s">
        <v>152</v>
      </c>
      <c r="AU237" s="149" t="s">
        <v>82</v>
      </c>
      <c r="AY237" s="17" t="s">
        <v>150</v>
      </c>
      <c r="BE237" s="150">
        <f>IF(N237="základní",J237,0)</f>
        <v>0</v>
      </c>
      <c r="BF237" s="150">
        <f>IF(N237="snížená",J237,0)</f>
        <v>0</v>
      </c>
      <c r="BG237" s="150">
        <f>IF(N237="zákl. přenesená",J237,0)</f>
        <v>0</v>
      </c>
      <c r="BH237" s="150">
        <f>IF(N237="sníž. přenesená",J237,0)</f>
        <v>0</v>
      </c>
      <c r="BI237" s="150">
        <f>IF(N237="nulová",J237,0)</f>
        <v>0</v>
      </c>
      <c r="BJ237" s="17" t="s">
        <v>80</v>
      </c>
      <c r="BK237" s="150">
        <f>ROUND(I237*H237,2)</f>
        <v>0</v>
      </c>
      <c r="BL237" s="17" t="s">
        <v>156</v>
      </c>
      <c r="BM237" s="149" t="s">
        <v>577</v>
      </c>
    </row>
    <row r="238" spans="2:65" s="13" customFormat="1">
      <c r="B238" s="158"/>
      <c r="D238" s="152" t="s">
        <v>157</v>
      </c>
      <c r="E238" s="159" t="s">
        <v>1</v>
      </c>
      <c r="F238" s="160" t="s">
        <v>578</v>
      </c>
      <c r="H238" s="161">
        <v>100</v>
      </c>
      <c r="I238" s="162"/>
      <c r="L238" s="158"/>
      <c r="M238" s="163"/>
      <c r="T238" s="164"/>
      <c r="AT238" s="159" t="s">
        <v>157</v>
      </c>
      <c r="AU238" s="159" t="s">
        <v>82</v>
      </c>
      <c r="AV238" s="13" t="s">
        <v>82</v>
      </c>
      <c r="AW238" s="13" t="s">
        <v>30</v>
      </c>
      <c r="AX238" s="13" t="s">
        <v>73</v>
      </c>
      <c r="AY238" s="159" t="s">
        <v>150</v>
      </c>
    </row>
    <row r="239" spans="2:65" s="14" customFormat="1">
      <c r="B239" s="165"/>
      <c r="D239" s="152" t="s">
        <v>157</v>
      </c>
      <c r="E239" s="166" t="s">
        <v>1</v>
      </c>
      <c r="F239" s="167" t="s">
        <v>162</v>
      </c>
      <c r="H239" s="168">
        <v>100</v>
      </c>
      <c r="I239" s="169"/>
      <c r="L239" s="165"/>
      <c r="M239" s="170"/>
      <c r="T239" s="171"/>
      <c r="AT239" s="166" t="s">
        <v>157</v>
      </c>
      <c r="AU239" s="166" t="s">
        <v>82</v>
      </c>
      <c r="AV239" s="14" t="s">
        <v>156</v>
      </c>
      <c r="AW239" s="14" t="s">
        <v>30</v>
      </c>
      <c r="AX239" s="14" t="s">
        <v>80</v>
      </c>
      <c r="AY239" s="166" t="s">
        <v>150</v>
      </c>
    </row>
    <row r="240" spans="2:65" s="11" customFormat="1" ht="22.9" customHeight="1">
      <c r="B240" s="125"/>
      <c r="D240" s="126" t="s">
        <v>72</v>
      </c>
      <c r="E240" s="135" t="s">
        <v>292</v>
      </c>
      <c r="F240" s="135" t="s">
        <v>293</v>
      </c>
      <c r="I240" s="128"/>
      <c r="J240" s="136">
        <f>BK240</f>
        <v>0</v>
      </c>
      <c r="L240" s="125"/>
      <c r="M240" s="130"/>
      <c r="P240" s="131">
        <f>SUM(P241:P268)</f>
        <v>0</v>
      </c>
      <c r="R240" s="131">
        <f>SUM(R241:R268)</f>
        <v>0</v>
      </c>
      <c r="T240" s="132">
        <f>SUM(T241:T268)</f>
        <v>1.11056</v>
      </c>
      <c r="AR240" s="126" t="s">
        <v>80</v>
      </c>
      <c r="AT240" s="133" t="s">
        <v>72</v>
      </c>
      <c r="AU240" s="133" t="s">
        <v>80</v>
      </c>
      <c r="AY240" s="126" t="s">
        <v>150</v>
      </c>
      <c r="BK240" s="134">
        <f>SUM(BK241:BK268)</f>
        <v>0</v>
      </c>
    </row>
    <row r="241" spans="2:65" s="1" customFormat="1" ht="24.2" customHeight="1">
      <c r="B241" s="32"/>
      <c r="C241" s="137" t="s">
        <v>256</v>
      </c>
      <c r="D241" s="137" t="s">
        <v>152</v>
      </c>
      <c r="E241" s="138" t="s">
        <v>579</v>
      </c>
      <c r="F241" s="139" t="s">
        <v>580</v>
      </c>
      <c r="G241" s="140" t="s">
        <v>165</v>
      </c>
      <c r="H241" s="141">
        <v>1.1399999999999999</v>
      </c>
      <c r="I241" s="142"/>
      <c r="J241" s="143">
        <f>ROUND(I241*H241,2)</f>
        <v>0</v>
      </c>
      <c r="K241" s="144"/>
      <c r="L241" s="32"/>
      <c r="M241" s="145" t="s">
        <v>1</v>
      </c>
      <c r="N241" s="146" t="s">
        <v>38</v>
      </c>
      <c r="P241" s="147">
        <f>O241*H241</f>
        <v>0</v>
      </c>
      <c r="Q241" s="147">
        <v>0</v>
      </c>
      <c r="R241" s="147">
        <f>Q241*H241</f>
        <v>0</v>
      </c>
      <c r="S241" s="147">
        <v>0.15</v>
      </c>
      <c r="T241" s="148">
        <f>S241*H241</f>
        <v>0.17099999999999999</v>
      </c>
      <c r="AR241" s="149" t="s">
        <v>156</v>
      </c>
      <c r="AT241" s="149" t="s">
        <v>152</v>
      </c>
      <c r="AU241" s="149" t="s">
        <v>82</v>
      </c>
      <c r="AY241" s="17" t="s">
        <v>150</v>
      </c>
      <c r="BE241" s="150">
        <f>IF(N241="základní",J241,0)</f>
        <v>0</v>
      </c>
      <c r="BF241" s="150">
        <f>IF(N241="snížená",J241,0)</f>
        <v>0</v>
      </c>
      <c r="BG241" s="150">
        <f>IF(N241="zákl. přenesená",J241,0)</f>
        <v>0</v>
      </c>
      <c r="BH241" s="150">
        <f>IF(N241="sníž. přenesená",J241,0)</f>
        <v>0</v>
      </c>
      <c r="BI241" s="150">
        <f>IF(N241="nulová",J241,0)</f>
        <v>0</v>
      </c>
      <c r="BJ241" s="17" t="s">
        <v>80</v>
      </c>
      <c r="BK241" s="150">
        <f>ROUND(I241*H241,2)</f>
        <v>0</v>
      </c>
      <c r="BL241" s="17" t="s">
        <v>156</v>
      </c>
      <c r="BM241" s="149" t="s">
        <v>581</v>
      </c>
    </row>
    <row r="242" spans="2:65" s="12" customFormat="1">
      <c r="B242" s="151"/>
      <c r="D242" s="152" t="s">
        <v>157</v>
      </c>
      <c r="E242" s="153" t="s">
        <v>1</v>
      </c>
      <c r="F242" s="154" t="s">
        <v>582</v>
      </c>
      <c r="H242" s="153" t="s">
        <v>1</v>
      </c>
      <c r="I242" s="155"/>
      <c r="L242" s="151"/>
      <c r="M242" s="156"/>
      <c r="T242" s="157"/>
      <c r="AT242" s="153" t="s">
        <v>157</v>
      </c>
      <c r="AU242" s="153" t="s">
        <v>82</v>
      </c>
      <c r="AV242" s="12" t="s">
        <v>80</v>
      </c>
      <c r="AW242" s="12" t="s">
        <v>30</v>
      </c>
      <c r="AX242" s="12" t="s">
        <v>73</v>
      </c>
      <c r="AY242" s="153" t="s">
        <v>150</v>
      </c>
    </row>
    <row r="243" spans="2:65" s="13" customFormat="1">
      <c r="B243" s="158"/>
      <c r="D243" s="152" t="s">
        <v>157</v>
      </c>
      <c r="E243" s="159" t="s">
        <v>1</v>
      </c>
      <c r="F243" s="160" t="s">
        <v>583</v>
      </c>
      <c r="H243" s="161">
        <v>1.1399999999999999</v>
      </c>
      <c r="I243" s="162"/>
      <c r="L243" s="158"/>
      <c r="M243" s="163"/>
      <c r="T243" s="164"/>
      <c r="AT243" s="159" t="s">
        <v>157</v>
      </c>
      <c r="AU243" s="159" t="s">
        <v>82</v>
      </c>
      <c r="AV243" s="13" t="s">
        <v>82</v>
      </c>
      <c r="AW243" s="13" t="s">
        <v>30</v>
      </c>
      <c r="AX243" s="13" t="s">
        <v>73</v>
      </c>
      <c r="AY243" s="159" t="s">
        <v>150</v>
      </c>
    </row>
    <row r="244" spans="2:65" s="14" customFormat="1">
      <c r="B244" s="165"/>
      <c r="D244" s="152" t="s">
        <v>157</v>
      </c>
      <c r="E244" s="166" t="s">
        <v>1</v>
      </c>
      <c r="F244" s="167" t="s">
        <v>162</v>
      </c>
      <c r="H244" s="168">
        <v>1.1399999999999999</v>
      </c>
      <c r="I244" s="169"/>
      <c r="L244" s="165"/>
      <c r="M244" s="170"/>
      <c r="T244" s="171"/>
      <c r="AT244" s="166" t="s">
        <v>157</v>
      </c>
      <c r="AU244" s="166" t="s">
        <v>82</v>
      </c>
      <c r="AV244" s="14" t="s">
        <v>156</v>
      </c>
      <c r="AW244" s="14" t="s">
        <v>30</v>
      </c>
      <c r="AX244" s="14" t="s">
        <v>80</v>
      </c>
      <c r="AY244" s="166" t="s">
        <v>150</v>
      </c>
    </row>
    <row r="245" spans="2:65" s="1" customFormat="1" ht="21.75" customHeight="1">
      <c r="B245" s="32"/>
      <c r="C245" s="137" t="s">
        <v>217</v>
      </c>
      <c r="D245" s="137" t="s">
        <v>152</v>
      </c>
      <c r="E245" s="138" t="s">
        <v>584</v>
      </c>
      <c r="F245" s="139" t="s">
        <v>585</v>
      </c>
      <c r="G245" s="140" t="s">
        <v>165</v>
      </c>
      <c r="H245" s="141">
        <v>172.6</v>
      </c>
      <c r="I245" s="142"/>
      <c r="J245" s="143">
        <f>ROUND(I245*H245,2)</f>
        <v>0</v>
      </c>
      <c r="K245" s="144"/>
      <c r="L245" s="32"/>
      <c r="M245" s="145" t="s">
        <v>1</v>
      </c>
      <c r="N245" s="146" t="s">
        <v>38</v>
      </c>
      <c r="P245" s="147">
        <f>O245*H245</f>
        <v>0</v>
      </c>
      <c r="Q245" s="147">
        <v>0</v>
      </c>
      <c r="R245" s="147">
        <f>Q245*H245</f>
        <v>0</v>
      </c>
      <c r="S245" s="147">
        <v>0</v>
      </c>
      <c r="T245" s="148">
        <f>S245*H245</f>
        <v>0</v>
      </c>
      <c r="AR245" s="149" t="s">
        <v>156</v>
      </c>
      <c r="AT245" s="149" t="s">
        <v>152</v>
      </c>
      <c r="AU245" s="149" t="s">
        <v>82</v>
      </c>
      <c r="AY245" s="17" t="s">
        <v>150</v>
      </c>
      <c r="BE245" s="150">
        <f>IF(N245="základní",J245,0)</f>
        <v>0</v>
      </c>
      <c r="BF245" s="150">
        <f>IF(N245="snížená",J245,0)</f>
        <v>0</v>
      </c>
      <c r="BG245" s="150">
        <f>IF(N245="zákl. přenesená",J245,0)</f>
        <v>0</v>
      </c>
      <c r="BH245" s="150">
        <f>IF(N245="sníž. přenesená",J245,0)</f>
        <v>0</v>
      </c>
      <c r="BI245" s="150">
        <f>IF(N245="nulová",J245,0)</f>
        <v>0</v>
      </c>
      <c r="BJ245" s="17" t="s">
        <v>80</v>
      </c>
      <c r="BK245" s="150">
        <f>ROUND(I245*H245,2)</f>
        <v>0</v>
      </c>
      <c r="BL245" s="17" t="s">
        <v>156</v>
      </c>
      <c r="BM245" s="149" t="s">
        <v>586</v>
      </c>
    </row>
    <row r="246" spans="2:65" s="12" customFormat="1">
      <c r="B246" s="151"/>
      <c r="D246" s="152" t="s">
        <v>157</v>
      </c>
      <c r="E246" s="153" t="s">
        <v>1</v>
      </c>
      <c r="F246" s="154" t="s">
        <v>587</v>
      </c>
      <c r="H246" s="153" t="s">
        <v>1</v>
      </c>
      <c r="I246" s="155"/>
      <c r="L246" s="151"/>
      <c r="M246" s="156"/>
      <c r="T246" s="157"/>
      <c r="AT246" s="153" t="s">
        <v>157</v>
      </c>
      <c r="AU246" s="153" t="s">
        <v>82</v>
      </c>
      <c r="AV246" s="12" t="s">
        <v>80</v>
      </c>
      <c r="AW246" s="12" t="s">
        <v>30</v>
      </c>
      <c r="AX246" s="12" t="s">
        <v>73</v>
      </c>
      <c r="AY246" s="153" t="s">
        <v>150</v>
      </c>
    </row>
    <row r="247" spans="2:65" s="12" customFormat="1">
      <c r="B247" s="151"/>
      <c r="D247" s="152" t="s">
        <v>157</v>
      </c>
      <c r="E247" s="153" t="s">
        <v>1</v>
      </c>
      <c r="F247" s="154" t="s">
        <v>588</v>
      </c>
      <c r="H247" s="153" t="s">
        <v>1</v>
      </c>
      <c r="I247" s="155"/>
      <c r="L247" s="151"/>
      <c r="M247" s="156"/>
      <c r="T247" s="157"/>
      <c r="AT247" s="153" t="s">
        <v>157</v>
      </c>
      <c r="AU247" s="153" t="s">
        <v>82</v>
      </c>
      <c r="AV247" s="12" t="s">
        <v>80</v>
      </c>
      <c r="AW247" s="12" t="s">
        <v>30</v>
      </c>
      <c r="AX247" s="12" t="s">
        <v>73</v>
      </c>
      <c r="AY247" s="153" t="s">
        <v>150</v>
      </c>
    </row>
    <row r="248" spans="2:65" s="12" customFormat="1">
      <c r="B248" s="151"/>
      <c r="D248" s="152" t="s">
        <v>157</v>
      </c>
      <c r="E248" s="153" t="s">
        <v>1</v>
      </c>
      <c r="F248" s="154" t="s">
        <v>537</v>
      </c>
      <c r="H248" s="153" t="s">
        <v>1</v>
      </c>
      <c r="I248" s="155"/>
      <c r="L248" s="151"/>
      <c r="M248" s="156"/>
      <c r="T248" s="157"/>
      <c r="AT248" s="153" t="s">
        <v>157</v>
      </c>
      <c r="AU248" s="153" t="s">
        <v>82</v>
      </c>
      <c r="AV248" s="12" t="s">
        <v>80</v>
      </c>
      <c r="AW248" s="12" t="s">
        <v>30</v>
      </c>
      <c r="AX248" s="12" t="s">
        <v>73</v>
      </c>
      <c r="AY248" s="153" t="s">
        <v>150</v>
      </c>
    </row>
    <row r="249" spans="2:65" s="13" customFormat="1">
      <c r="B249" s="158"/>
      <c r="D249" s="152" t="s">
        <v>157</v>
      </c>
      <c r="E249" s="159" t="s">
        <v>1</v>
      </c>
      <c r="F249" s="160" t="s">
        <v>589</v>
      </c>
      <c r="H249" s="161">
        <v>111.6</v>
      </c>
      <c r="I249" s="162"/>
      <c r="L249" s="158"/>
      <c r="M249" s="163"/>
      <c r="T249" s="164"/>
      <c r="AT249" s="159" t="s">
        <v>157</v>
      </c>
      <c r="AU249" s="159" t="s">
        <v>82</v>
      </c>
      <c r="AV249" s="13" t="s">
        <v>82</v>
      </c>
      <c r="AW249" s="13" t="s">
        <v>30</v>
      </c>
      <c r="AX249" s="13" t="s">
        <v>73</v>
      </c>
      <c r="AY249" s="159" t="s">
        <v>150</v>
      </c>
    </row>
    <row r="250" spans="2:65" s="12" customFormat="1">
      <c r="B250" s="151"/>
      <c r="D250" s="152" t="s">
        <v>157</v>
      </c>
      <c r="E250" s="153" t="s">
        <v>1</v>
      </c>
      <c r="F250" s="154" t="s">
        <v>539</v>
      </c>
      <c r="H250" s="153" t="s">
        <v>1</v>
      </c>
      <c r="I250" s="155"/>
      <c r="L250" s="151"/>
      <c r="M250" s="156"/>
      <c r="T250" s="157"/>
      <c r="AT250" s="153" t="s">
        <v>157</v>
      </c>
      <c r="AU250" s="153" t="s">
        <v>82</v>
      </c>
      <c r="AV250" s="12" t="s">
        <v>80</v>
      </c>
      <c r="AW250" s="12" t="s">
        <v>30</v>
      </c>
      <c r="AX250" s="12" t="s">
        <v>73</v>
      </c>
      <c r="AY250" s="153" t="s">
        <v>150</v>
      </c>
    </row>
    <row r="251" spans="2:65" s="13" customFormat="1">
      <c r="B251" s="158"/>
      <c r="D251" s="152" t="s">
        <v>157</v>
      </c>
      <c r="E251" s="159" t="s">
        <v>1</v>
      </c>
      <c r="F251" s="160" t="s">
        <v>255</v>
      </c>
      <c r="H251" s="161">
        <v>26</v>
      </c>
      <c r="I251" s="162"/>
      <c r="L251" s="158"/>
      <c r="M251" s="163"/>
      <c r="T251" s="164"/>
      <c r="AT251" s="159" t="s">
        <v>157</v>
      </c>
      <c r="AU251" s="159" t="s">
        <v>82</v>
      </c>
      <c r="AV251" s="13" t="s">
        <v>82</v>
      </c>
      <c r="AW251" s="13" t="s">
        <v>30</v>
      </c>
      <c r="AX251" s="13" t="s">
        <v>73</v>
      </c>
      <c r="AY251" s="159" t="s">
        <v>150</v>
      </c>
    </row>
    <row r="252" spans="2:65" s="12" customFormat="1">
      <c r="B252" s="151"/>
      <c r="D252" s="152" t="s">
        <v>157</v>
      </c>
      <c r="E252" s="153" t="s">
        <v>1</v>
      </c>
      <c r="F252" s="154" t="s">
        <v>541</v>
      </c>
      <c r="H252" s="153" t="s">
        <v>1</v>
      </c>
      <c r="I252" s="155"/>
      <c r="L252" s="151"/>
      <c r="M252" s="156"/>
      <c r="T252" s="157"/>
      <c r="AT252" s="153" t="s">
        <v>157</v>
      </c>
      <c r="AU252" s="153" t="s">
        <v>82</v>
      </c>
      <c r="AV252" s="12" t="s">
        <v>80</v>
      </c>
      <c r="AW252" s="12" t="s">
        <v>30</v>
      </c>
      <c r="AX252" s="12" t="s">
        <v>73</v>
      </c>
      <c r="AY252" s="153" t="s">
        <v>150</v>
      </c>
    </row>
    <row r="253" spans="2:65" s="13" customFormat="1">
      <c r="B253" s="158"/>
      <c r="D253" s="152" t="s">
        <v>157</v>
      </c>
      <c r="E253" s="159" t="s">
        <v>1</v>
      </c>
      <c r="F253" s="160" t="s">
        <v>590</v>
      </c>
      <c r="H253" s="161">
        <v>35</v>
      </c>
      <c r="I253" s="162"/>
      <c r="L253" s="158"/>
      <c r="M253" s="163"/>
      <c r="T253" s="164"/>
      <c r="AT253" s="159" t="s">
        <v>157</v>
      </c>
      <c r="AU253" s="159" t="s">
        <v>82</v>
      </c>
      <c r="AV253" s="13" t="s">
        <v>82</v>
      </c>
      <c r="AW253" s="13" t="s">
        <v>30</v>
      </c>
      <c r="AX253" s="13" t="s">
        <v>73</v>
      </c>
      <c r="AY253" s="159" t="s">
        <v>150</v>
      </c>
    </row>
    <row r="254" spans="2:65" s="14" customFormat="1">
      <c r="B254" s="165"/>
      <c r="D254" s="152" t="s">
        <v>157</v>
      </c>
      <c r="E254" s="166" t="s">
        <v>1</v>
      </c>
      <c r="F254" s="167" t="s">
        <v>162</v>
      </c>
      <c r="H254" s="168">
        <v>172.6</v>
      </c>
      <c r="I254" s="169"/>
      <c r="L254" s="165"/>
      <c r="M254" s="170"/>
      <c r="T254" s="171"/>
      <c r="AT254" s="166" t="s">
        <v>157</v>
      </c>
      <c r="AU254" s="166" t="s">
        <v>82</v>
      </c>
      <c r="AV254" s="14" t="s">
        <v>156</v>
      </c>
      <c r="AW254" s="14" t="s">
        <v>30</v>
      </c>
      <c r="AX254" s="14" t="s">
        <v>80</v>
      </c>
      <c r="AY254" s="166" t="s">
        <v>150</v>
      </c>
    </row>
    <row r="255" spans="2:65" s="1" customFormat="1" ht="37.9" customHeight="1">
      <c r="B255" s="32"/>
      <c r="C255" s="137" t="s">
        <v>268</v>
      </c>
      <c r="D255" s="137" t="s">
        <v>152</v>
      </c>
      <c r="E255" s="138" t="s">
        <v>591</v>
      </c>
      <c r="F255" s="139" t="s">
        <v>592</v>
      </c>
      <c r="G255" s="140" t="s">
        <v>165</v>
      </c>
      <c r="H255" s="141">
        <v>1.4</v>
      </c>
      <c r="I255" s="142"/>
      <c r="J255" s="143">
        <f>ROUND(I255*H255,2)</f>
        <v>0</v>
      </c>
      <c r="K255" s="144"/>
      <c r="L255" s="32"/>
      <c r="M255" s="145" t="s">
        <v>1</v>
      </c>
      <c r="N255" s="146" t="s">
        <v>38</v>
      </c>
      <c r="P255" s="147">
        <f>O255*H255</f>
        <v>0</v>
      </c>
      <c r="Q255" s="147">
        <v>0</v>
      </c>
      <c r="R255" s="147">
        <f>Q255*H255</f>
        <v>0</v>
      </c>
      <c r="S255" s="147">
        <v>7.5999999999999998E-2</v>
      </c>
      <c r="T255" s="148">
        <f>S255*H255</f>
        <v>0.10639999999999999</v>
      </c>
      <c r="AR255" s="149" t="s">
        <v>156</v>
      </c>
      <c r="AT255" s="149" t="s">
        <v>152</v>
      </c>
      <c r="AU255" s="149" t="s">
        <v>82</v>
      </c>
      <c r="AY255" s="17" t="s">
        <v>150</v>
      </c>
      <c r="BE255" s="150">
        <f>IF(N255="základní",J255,0)</f>
        <v>0</v>
      </c>
      <c r="BF255" s="150">
        <f>IF(N255="snížená",J255,0)</f>
        <v>0</v>
      </c>
      <c r="BG255" s="150">
        <f>IF(N255="zákl. přenesená",J255,0)</f>
        <v>0</v>
      </c>
      <c r="BH255" s="150">
        <f>IF(N255="sníž. přenesená",J255,0)</f>
        <v>0</v>
      </c>
      <c r="BI255" s="150">
        <f>IF(N255="nulová",J255,0)</f>
        <v>0</v>
      </c>
      <c r="BJ255" s="17" t="s">
        <v>80</v>
      </c>
      <c r="BK255" s="150">
        <f>ROUND(I255*H255,2)</f>
        <v>0</v>
      </c>
      <c r="BL255" s="17" t="s">
        <v>156</v>
      </c>
      <c r="BM255" s="149" t="s">
        <v>593</v>
      </c>
    </row>
    <row r="256" spans="2:65" s="13" customFormat="1">
      <c r="B256" s="158"/>
      <c r="D256" s="152" t="s">
        <v>157</v>
      </c>
      <c r="E256" s="159" t="s">
        <v>1</v>
      </c>
      <c r="F256" s="160" t="s">
        <v>594</v>
      </c>
      <c r="H256" s="161">
        <v>1.4</v>
      </c>
      <c r="I256" s="162"/>
      <c r="L256" s="158"/>
      <c r="M256" s="163"/>
      <c r="T256" s="164"/>
      <c r="AT256" s="159" t="s">
        <v>157</v>
      </c>
      <c r="AU256" s="159" t="s">
        <v>82</v>
      </c>
      <c r="AV256" s="13" t="s">
        <v>82</v>
      </c>
      <c r="AW256" s="13" t="s">
        <v>30</v>
      </c>
      <c r="AX256" s="13" t="s">
        <v>73</v>
      </c>
      <c r="AY256" s="159" t="s">
        <v>150</v>
      </c>
    </row>
    <row r="257" spans="2:65" s="14" customFormat="1">
      <c r="B257" s="165"/>
      <c r="D257" s="152" t="s">
        <v>157</v>
      </c>
      <c r="E257" s="166" t="s">
        <v>1</v>
      </c>
      <c r="F257" s="167" t="s">
        <v>162</v>
      </c>
      <c r="H257" s="168">
        <v>1.4</v>
      </c>
      <c r="I257" s="169"/>
      <c r="L257" s="165"/>
      <c r="M257" s="170"/>
      <c r="T257" s="171"/>
      <c r="AT257" s="166" t="s">
        <v>157</v>
      </c>
      <c r="AU257" s="166" t="s">
        <v>82</v>
      </c>
      <c r="AV257" s="14" t="s">
        <v>156</v>
      </c>
      <c r="AW257" s="14" t="s">
        <v>30</v>
      </c>
      <c r="AX257" s="14" t="s">
        <v>80</v>
      </c>
      <c r="AY257" s="166" t="s">
        <v>150</v>
      </c>
    </row>
    <row r="258" spans="2:65" s="1" customFormat="1" ht="44.25" customHeight="1">
      <c r="B258" s="32"/>
      <c r="C258" s="137" t="s">
        <v>221</v>
      </c>
      <c r="D258" s="137" t="s">
        <v>152</v>
      </c>
      <c r="E258" s="138" t="s">
        <v>595</v>
      </c>
      <c r="F258" s="139" t="s">
        <v>596</v>
      </c>
      <c r="G258" s="140" t="s">
        <v>165</v>
      </c>
      <c r="H258" s="141">
        <v>5.76</v>
      </c>
      <c r="I258" s="142"/>
      <c r="J258" s="143">
        <f>ROUND(I258*H258,2)</f>
        <v>0</v>
      </c>
      <c r="K258" s="144"/>
      <c r="L258" s="32"/>
      <c r="M258" s="145" t="s">
        <v>1</v>
      </c>
      <c r="N258" s="146" t="s">
        <v>38</v>
      </c>
      <c r="P258" s="147">
        <f>O258*H258</f>
        <v>0</v>
      </c>
      <c r="Q258" s="147">
        <v>0</v>
      </c>
      <c r="R258" s="147">
        <f>Q258*H258</f>
        <v>0</v>
      </c>
      <c r="S258" s="147">
        <v>6.6000000000000003E-2</v>
      </c>
      <c r="T258" s="148">
        <f>S258*H258</f>
        <v>0.38016</v>
      </c>
      <c r="AR258" s="149" t="s">
        <v>156</v>
      </c>
      <c r="AT258" s="149" t="s">
        <v>152</v>
      </c>
      <c r="AU258" s="149" t="s">
        <v>82</v>
      </c>
      <c r="AY258" s="17" t="s">
        <v>150</v>
      </c>
      <c r="BE258" s="150">
        <f>IF(N258="základní",J258,0)</f>
        <v>0</v>
      </c>
      <c r="BF258" s="150">
        <f>IF(N258="snížená",J258,0)</f>
        <v>0</v>
      </c>
      <c r="BG258" s="150">
        <f>IF(N258="zákl. přenesená",J258,0)</f>
        <v>0</v>
      </c>
      <c r="BH258" s="150">
        <f>IF(N258="sníž. přenesená",J258,0)</f>
        <v>0</v>
      </c>
      <c r="BI258" s="150">
        <f>IF(N258="nulová",J258,0)</f>
        <v>0</v>
      </c>
      <c r="BJ258" s="17" t="s">
        <v>80</v>
      </c>
      <c r="BK258" s="150">
        <f>ROUND(I258*H258,2)</f>
        <v>0</v>
      </c>
      <c r="BL258" s="17" t="s">
        <v>156</v>
      </c>
      <c r="BM258" s="149" t="s">
        <v>597</v>
      </c>
    </row>
    <row r="259" spans="2:65" s="13" customFormat="1">
      <c r="B259" s="158"/>
      <c r="D259" s="152" t="s">
        <v>157</v>
      </c>
      <c r="E259" s="159" t="s">
        <v>1</v>
      </c>
      <c r="F259" s="160" t="s">
        <v>598</v>
      </c>
      <c r="H259" s="161">
        <v>5.76</v>
      </c>
      <c r="I259" s="162"/>
      <c r="L259" s="158"/>
      <c r="M259" s="163"/>
      <c r="T259" s="164"/>
      <c r="AT259" s="159" t="s">
        <v>157</v>
      </c>
      <c r="AU259" s="159" t="s">
        <v>82</v>
      </c>
      <c r="AV259" s="13" t="s">
        <v>82</v>
      </c>
      <c r="AW259" s="13" t="s">
        <v>30</v>
      </c>
      <c r="AX259" s="13" t="s">
        <v>73</v>
      </c>
      <c r="AY259" s="159" t="s">
        <v>150</v>
      </c>
    </row>
    <row r="260" spans="2:65" s="14" customFormat="1">
      <c r="B260" s="165"/>
      <c r="D260" s="152" t="s">
        <v>157</v>
      </c>
      <c r="E260" s="166" t="s">
        <v>1</v>
      </c>
      <c r="F260" s="167" t="s">
        <v>162</v>
      </c>
      <c r="H260" s="168">
        <v>5.76</v>
      </c>
      <c r="I260" s="169"/>
      <c r="L260" s="165"/>
      <c r="M260" s="170"/>
      <c r="T260" s="171"/>
      <c r="AT260" s="166" t="s">
        <v>157</v>
      </c>
      <c r="AU260" s="166" t="s">
        <v>82</v>
      </c>
      <c r="AV260" s="14" t="s">
        <v>156</v>
      </c>
      <c r="AW260" s="14" t="s">
        <v>30</v>
      </c>
      <c r="AX260" s="14" t="s">
        <v>80</v>
      </c>
      <c r="AY260" s="166" t="s">
        <v>150</v>
      </c>
    </row>
    <row r="261" spans="2:65" s="1" customFormat="1" ht="55.5" customHeight="1">
      <c r="B261" s="32"/>
      <c r="C261" s="137" t="s">
        <v>7</v>
      </c>
      <c r="D261" s="137" t="s">
        <v>152</v>
      </c>
      <c r="E261" s="138" t="s">
        <v>599</v>
      </c>
      <c r="F261" s="139" t="s">
        <v>600</v>
      </c>
      <c r="G261" s="140" t="s">
        <v>211</v>
      </c>
      <c r="H261" s="141">
        <v>2</v>
      </c>
      <c r="I261" s="142"/>
      <c r="J261" s="143">
        <f>ROUND(I261*H261,2)</f>
        <v>0</v>
      </c>
      <c r="K261" s="144"/>
      <c r="L261" s="32"/>
      <c r="M261" s="145" t="s">
        <v>1</v>
      </c>
      <c r="N261" s="146" t="s">
        <v>38</v>
      </c>
      <c r="P261" s="147">
        <f>O261*H261</f>
        <v>0</v>
      </c>
      <c r="Q261" s="147">
        <v>0</v>
      </c>
      <c r="R261" s="147">
        <f>Q261*H261</f>
        <v>0</v>
      </c>
      <c r="S261" s="147">
        <v>7.3999999999999996E-2</v>
      </c>
      <c r="T261" s="148">
        <f>S261*H261</f>
        <v>0.14799999999999999</v>
      </c>
      <c r="AR261" s="149" t="s">
        <v>156</v>
      </c>
      <c r="AT261" s="149" t="s">
        <v>152</v>
      </c>
      <c r="AU261" s="149" t="s">
        <v>82</v>
      </c>
      <c r="AY261" s="17" t="s">
        <v>150</v>
      </c>
      <c r="BE261" s="150">
        <f>IF(N261="základní",J261,0)</f>
        <v>0</v>
      </c>
      <c r="BF261" s="150">
        <f>IF(N261="snížená",J261,0)</f>
        <v>0</v>
      </c>
      <c r="BG261" s="150">
        <f>IF(N261="zákl. přenesená",J261,0)</f>
        <v>0</v>
      </c>
      <c r="BH261" s="150">
        <f>IF(N261="sníž. přenesená",J261,0)</f>
        <v>0</v>
      </c>
      <c r="BI261" s="150">
        <f>IF(N261="nulová",J261,0)</f>
        <v>0</v>
      </c>
      <c r="BJ261" s="17" t="s">
        <v>80</v>
      </c>
      <c r="BK261" s="150">
        <f>ROUND(I261*H261,2)</f>
        <v>0</v>
      </c>
      <c r="BL261" s="17" t="s">
        <v>156</v>
      </c>
      <c r="BM261" s="149" t="s">
        <v>601</v>
      </c>
    </row>
    <row r="262" spans="2:65" s="12" customFormat="1">
      <c r="B262" s="151"/>
      <c r="D262" s="152" t="s">
        <v>157</v>
      </c>
      <c r="E262" s="153" t="s">
        <v>1</v>
      </c>
      <c r="F262" s="154" t="s">
        <v>602</v>
      </c>
      <c r="H262" s="153" t="s">
        <v>1</v>
      </c>
      <c r="I262" s="155"/>
      <c r="L262" s="151"/>
      <c r="M262" s="156"/>
      <c r="T262" s="157"/>
      <c r="AT262" s="153" t="s">
        <v>157</v>
      </c>
      <c r="AU262" s="153" t="s">
        <v>82</v>
      </c>
      <c r="AV262" s="12" t="s">
        <v>80</v>
      </c>
      <c r="AW262" s="12" t="s">
        <v>30</v>
      </c>
      <c r="AX262" s="12" t="s">
        <v>73</v>
      </c>
      <c r="AY262" s="153" t="s">
        <v>150</v>
      </c>
    </row>
    <row r="263" spans="2:65" s="13" customFormat="1">
      <c r="B263" s="158"/>
      <c r="D263" s="152" t="s">
        <v>157</v>
      </c>
      <c r="E263" s="159" t="s">
        <v>1</v>
      </c>
      <c r="F263" s="160" t="s">
        <v>213</v>
      </c>
      <c r="H263" s="161">
        <v>2</v>
      </c>
      <c r="I263" s="162"/>
      <c r="L263" s="158"/>
      <c r="M263" s="163"/>
      <c r="T263" s="164"/>
      <c r="AT263" s="159" t="s">
        <v>157</v>
      </c>
      <c r="AU263" s="159" t="s">
        <v>82</v>
      </c>
      <c r="AV263" s="13" t="s">
        <v>82</v>
      </c>
      <c r="AW263" s="13" t="s">
        <v>30</v>
      </c>
      <c r="AX263" s="13" t="s">
        <v>73</v>
      </c>
      <c r="AY263" s="159" t="s">
        <v>150</v>
      </c>
    </row>
    <row r="264" spans="2:65" s="14" customFormat="1">
      <c r="B264" s="165"/>
      <c r="D264" s="152" t="s">
        <v>157</v>
      </c>
      <c r="E264" s="166" t="s">
        <v>1</v>
      </c>
      <c r="F264" s="167" t="s">
        <v>162</v>
      </c>
      <c r="H264" s="168">
        <v>2</v>
      </c>
      <c r="I264" s="169"/>
      <c r="L264" s="165"/>
      <c r="M264" s="170"/>
      <c r="T264" s="171"/>
      <c r="AT264" s="166" t="s">
        <v>157</v>
      </c>
      <c r="AU264" s="166" t="s">
        <v>82</v>
      </c>
      <c r="AV264" s="14" t="s">
        <v>156</v>
      </c>
      <c r="AW264" s="14" t="s">
        <v>30</v>
      </c>
      <c r="AX264" s="14" t="s">
        <v>80</v>
      </c>
      <c r="AY264" s="166" t="s">
        <v>150</v>
      </c>
    </row>
    <row r="265" spans="2:65" s="1" customFormat="1" ht="24.2" customHeight="1">
      <c r="B265" s="32"/>
      <c r="C265" s="137" t="s">
        <v>225</v>
      </c>
      <c r="D265" s="137" t="s">
        <v>152</v>
      </c>
      <c r="E265" s="138" t="s">
        <v>603</v>
      </c>
      <c r="F265" s="139" t="s">
        <v>604</v>
      </c>
      <c r="G265" s="140" t="s">
        <v>165</v>
      </c>
      <c r="H265" s="141">
        <v>5</v>
      </c>
      <c r="I265" s="142"/>
      <c r="J265" s="143">
        <f>ROUND(I265*H265,2)</f>
        <v>0</v>
      </c>
      <c r="K265" s="144"/>
      <c r="L265" s="32"/>
      <c r="M265" s="145" t="s">
        <v>1</v>
      </c>
      <c r="N265" s="146" t="s">
        <v>38</v>
      </c>
      <c r="P265" s="147">
        <f>O265*H265</f>
        <v>0</v>
      </c>
      <c r="Q265" s="147">
        <v>0</v>
      </c>
      <c r="R265" s="147">
        <f>Q265*H265</f>
        <v>0</v>
      </c>
      <c r="S265" s="147">
        <v>6.0999999999999999E-2</v>
      </c>
      <c r="T265" s="148">
        <f>S265*H265</f>
        <v>0.30499999999999999</v>
      </c>
      <c r="AR265" s="149" t="s">
        <v>156</v>
      </c>
      <c r="AT265" s="149" t="s">
        <v>152</v>
      </c>
      <c r="AU265" s="149" t="s">
        <v>82</v>
      </c>
      <c r="AY265" s="17" t="s">
        <v>150</v>
      </c>
      <c r="BE265" s="150">
        <f>IF(N265="základní",J265,0)</f>
        <v>0</v>
      </c>
      <c r="BF265" s="150">
        <f>IF(N265="snížená",J265,0)</f>
        <v>0</v>
      </c>
      <c r="BG265" s="150">
        <f>IF(N265="zákl. přenesená",J265,0)</f>
        <v>0</v>
      </c>
      <c r="BH265" s="150">
        <f>IF(N265="sníž. přenesená",J265,0)</f>
        <v>0</v>
      </c>
      <c r="BI265" s="150">
        <f>IF(N265="nulová",J265,0)</f>
        <v>0</v>
      </c>
      <c r="BJ265" s="17" t="s">
        <v>80</v>
      </c>
      <c r="BK265" s="150">
        <f>ROUND(I265*H265,2)</f>
        <v>0</v>
      </c>
      <c r="BL265" s="17" t="s">
        <v>156</v>
      </c>
      <c r="BM265" s="149" t="s">
        <v>605</v>
      </c>
    </row>
    <row r="266" spans="2:65" s="12" customFormat="1">
      <c r="B266" s="151"/>
      <c r="D266" s="152" t="s">
        <v>157</v>
      </c>
      <c r="E266" s="153" t="s">
        <v>1</v>
      </c>
      <c r="F266" s="154" t="s">
        <v>606</v>
      </c>
      <c r="H266" s="153" t="s">
        <v>1</v>
      </c>
      <c r="I266" s="155"/>
      <c r="L266" s="151"/>
      <c r="M266" s="156"/>
      <c r="T266" s="157"/>
      <c r="AT266" s="153" t="s">
        <v>157</v>
      </c>
      <c r="AU266" s="153" t="s">
        <v>82</v>
      </c>
      <c r="AV266" s="12" t="s">
        <v>80</v>
      </c>
      <c r="AW266" s="12" t="s">
        <v>30</v>
      </c>
      <c r="AX266" s="12" t="s">
        <v>73</v>
      </c>
      <c r="AY266" s="153" t="s">
        <v>150</v>
      </c>
    </row>
    <row r="267" spans="2:65" s="13" customFormat="1">
      <c r="B267" s="158"/>
      <c r="D267" s="152" t="s">
        <v>157</v>
      </c>
      <c r="E267" s="159" t="s">
        <v>1</v>
      </c>
      <c r="F267" s="160" t="s">
        <v>282</v>
      </c>
      <c r="H267" s="161">
        <v>5</v>
      </c>
      <c r="I267" s="162"/>
      <c r="L267" s="158"/>
      <c r="M267" s="163"/>
      <c r="T267" s="164"/>
      <c r="AT267" s="159" t="s">
        <v>157</v>
      </c>
      <c r="AU267" s="159" t="s">
        <v>82</v>
      </c>
      <c r="AV267" s="13" t="s">
        <v>82</v>
      </c>
      <c r="AW267" s="13" t="s">
        <v>30</v>
      </c>
      <c r="AX267" s="13" t="s">
        <v>73</v>
      </c>
      <c r="AY267" s="159" t="s">
        <v>150</v>
      </c>
    </row>
    <row r="268" spans="2:65" s="14" customFormat="1">
      <c r="B268" s="165"/>
      <c r="D268" s="152" t="s">
        <v>157</v>
      </c>
      <c r="E268" s="166" t="s">
        <v>1</v>
      </c>
      <c r="F268" s="167" t="s">
        <v>162</v>
      </c>
      <c r="H268" s="168">
        <v>5</v>
      </c>
      <c r="I268" s="169"/>
      <c r="L268" s="165"/>
      <c r="M268" s="170"/>
      <c r="T268" s="171"/>
      <c r="AT268" s="166" t="s">
        <v>157</v>
      </c>
      <c r="AU268" s="166" t="s">
        <v>82</v>
      </c>
      <c r="AV268" s="14" t="s">
        <v>156</v>
      </c>
      <c r="AW268" s="14" t="s">
        <v>30</v>
      </c>
      <c r="AX268" s="14" t="s">
        <v>80</v>
      </c>
      <c r="AY268" s="166" t="s">
        <v>150</v>
      </c>
    </row>
    <row r="269" spans="2:65" s="11" customFormat="1" ht="22.9" customHeight="1">
      <c r="B269" s="125"/>
      <c r="D269" s="126" t="s">
        <v>72</v>
      </c>
      <c r="E269" s="135" t="s">
        <v>307</v>
      </c>
      <c r="F269" s="135" t="s">
        <v>308</v>
      </c>
      <c r="I269" s="128"/>
      <c r="J269" s="136">
        <f>BK269</f>
        <v>0</v>
      </c>
      <c r="L269" s="125"/>
      <c r="M269" s="130"/>
      <c r="P269" s="131">
        <f>SUM(P270:P293)</f>
        <v>0</v>
      </c>
      <c r="R269" s="131">
        <f>SUM(R270:R293)</f>
        <v>0</v>
      </c>
      <c r="T269" s="132">
        <f>SUM(T270:T293)</f>
        <v>0</v>
      </c>
      <c r="AR269" s="126" t="s">
        <v>80</v>
      </c>
      <c r="AT269" s="133" t="s">
        <v>72</v>
      </c>
      <c r="AU269" s="133" t="s">
        <v>80</v>
      </c>
      <c r="AY269" s="126" t="s">
        <v>150</v>
      </c>
      <c r="BK269" s="134">
        <f>SUM(BK270:BK293)</f>
        <v>0</v>
      </c>
    </row>
    <row r="270" spans="2:65" s="1" customFormat="1" ht="33" customHeight="1">
      <c r="B270" s="32"/>
      <c r="C270" s="137" t="s">
        <v>288</v>
      </c>
      <c r="D270" s="137" t="s">
        <v>152</v>
      </c>
      <c r="E270" s="138" t="s">
        <v>310</v>
      </c>
      <c r="F270" s="139" t="s">
        <v>311</v>
      </c>
      <c r="G270" s="140" t="s">
        <v>175</v>
      </c>
      <c r="H270" s="141">
        <v>1.4239999999999999</v>
      </c>
      <c r="I270" s="142"/>
      <c r="J270" s="143">
        <f>ROUND(I270*H270,2)</f>
        <v>0</v>
      </c>
      <c r="K270" s="144"/>
      <c r="L270" s="32"/>
      <c r="M270" s="145" t="s">
        <v>1</v>
      </c>
      <c r="N270" s="146" t="s">
        <v>38</v>
      </c>
      <c r="P270" s="147">
        <f>O270*H270</f>
        <v>0</v>
      </c>
      <c r="Q270" s="147">
        <v>0</v>
      </c>
      <c r="R270" s="147">
        <f>Q270*H270</f>
        <v>0</v>
      </c>
      <c r="S270" s="147">
        <v>0</v>
      </c>
      <c r="T270" s="148">
        <f>S270*H270</f>
        <v>0</v>
      </c>
      <c r="AR270" s="149" t="s">
        <v>156</v>
      </c>
      <c r="AT270" s="149" t="s">
        <v>152</v>
      </c>
      <c r="AU270" s="149" t="s">
        <v>82</v>
      </c>
      <c r="AY270" s="17" t="s">
        <v>150</v>
      </c>
      <c r="BE270" s="150">
        <f>IF(N270="základní",J270,0)</f>
        <v>0</v>
      </c>
      <c r="BF270" s="150">
        <f>IF(N270="snížená",J270,0)</f>
        <v>0</v>
      </c>
      <c r="BG270" s="150">
        <f>IF(N270="zákl. přenesená",J270,0)</f>
        <v>0</v>
      </c>
      <c r="BH270" s="150">
        <f>IF(N270="sníž. přenesená",J270,0)</f>
        <v>0</v>
      </c>
      <c r="BI270" s="150">
        <f>IF(N270="nulová",J270,0)</f>
        <v>0</v>
      </c>
      <c r="BJ270" s="17" t="s">
        <v>80</v>
      </c>
      <c r="BK270" s="150">
        <f>ROUND(I270*H270,2)</f>
        <v>0</v>
      </c>
      <c r="BL270" s="17" t="s">
        <v>156</v>
      </c>
      <c r="BM270" s="149" t="s">
        <v>607</v>
      </c>
    </row>
    <row r="271" spans="2:65" s="12" customFormat="1">
      <c r="B271" s="151"/>
      <c r="D271" s="152" t="s">
        <v>157</v>
      </c>
      <c r="E271" s="153" t="s">
        <v>1</v>
      </c>
      <c r="F271" s="154" t="s">
        <v>608</v>
      </c>
      <c r="H271" s="153" t="s">
        <v>1</v>
      </c>
      <c r="I271" s="155"/>
      <c r="L271" s="151"/>
      <c r="M271" s="156"/>
      <c r="T271" s="157"/>
      <c r="AT271" s="153" t="s">
        <v>157</v>
      </c>
      <c r="AU271" s="153" t="s">
        <v>82</v>
      </c>
      <c r="AV271" s="12" t="s">
        <v>80</v>
      </c>
      <c r="AW271" s="12" t="s">
        <v>30</v>
      </c>
      <c r="AX271" s="12" t="s">
        <v>73</v>
      </c>
      <c r="AY271" s="153" t="s">
        <v>150</v>
      </c>
    </row>
    <row r="272" spans="2:65" s="13" customFormat="1">
      <c r="B272" s="158"/>
      <c r="D272" s="152" t="s">
        <v>157</v>
      </c>
      <c r="E272" s="159" t="s">
        <v>1</v>
      </c>
      <c r="F272" s="160" t="s">
        <v>609</v>
      </c>
      <c r="H272" s="161">
        <v>0.17100000000000001</v>
      </c>
      <c r="I272" s="162"/>
      <c r="L272" s="158"/>
      <c r="M272" s="163"/>
      <c r="T272" s="164"/>
      <c r="AT272" s="159" t="s">
        <v>157</v>
      </c>
      <c r="AU272" s="159" t="s">
        <v>82</v>
      </c>
      <c r="AV272" s="13" t="s">
        <v>82</v>
      </c>
      <c r="AW272" s="13" t="s">
        <v>30</v>
      </c>
      <c r="AX272" s="13" t="s">
        <v>73</v>
      </c>
      <c r="AY272" s="159" t="s">
        <v>150</v>
      </c>
    </row>
    <row r="273" spans="2:65" s="12" customFormat="1">
      <c r="B273" s="151"/>
      <c r="D273" s="152" t="s">
        <v>157</v>
      </c>
      <c r="E273" s="153" t="s">
        <v>1</v>
      </c>
      <c r="F273" s="154" t="s">
        <v>610</v>
      </c>
      <c r="H273" s="153" t="s">
        <v>1</v>
      </c>
      <c r="I273" s="155"/>
      <c r="L273" s="151"/>
      <c r="M273" s="156"/>
      <c r="T273" s="157"/>
      <c r="AT273" s="153" t="s">
        <v>157</v>
      </c>
      <c r="AU273" s="153" t="s">
        <v>82</v>
      </c>
      <c r="AV273" s="12" t="s">
        <v>80</v>
      </c>
      <c r="AW273" s="12" t="s">
        <v>30</v>
      </c>
      <c r="AX273" s="12" t="s">
        <v>73</v>
      </c>
      <c r="AY273" s="153" t="s">
        <v>150</v>
      </c>
    </row>
    <row r="274" spans="2:65" s="13" customFormat="1">
      <c r="B274" s="158"/>
      <c r="D274" s="152" t="s">
        <v>157</v>
      </c>
      <c r="E274" s="159" t="s">
        <v>1</v>
      </c>
      <c r="F274" s="160" t="s">
        <v>611</v>
      </c>
      <c r="H274" s="161">
        <v>0.45300000000000001</v>
      </c>
      <c r="I274" s="162"/>
      <c r="L274" s="158"/>
      <c r="M274" s="163"/>
      <c r="T274" s="164"/>
      <c r="AT274" s="159" t="s">
        <v>157</v>
      </c>
      <c r="AU274" s="159" t="s">
        <v>82</v>
      </c>
      <c r="AV274" s="13" t="s">
        <v>82</v>
      </c>
      <c r="AW274" s="13" t="s">
        <v>30</v>
      </c>
      <c r="AX274" s="13" t="s">
        <v>73</v>
      </c>
      <c r="AY274" s="159" t="s">
        <v>150</v>
      </c>
    </row>
    <row r="275" spans="2:65" s="12" customFormat="1">
      <c r="B275" s="151"/>
      <c r="D275" s="152" t="s">
        <v>157</v>
      </c>
      <c r="E275" s="153" t="s">
        <v>1</v>
      </c>
      <c r="F275" s="154" t="s">
        <v>612</v>
      </c>
      <c r="H275" s="153" t="s">
        <v>1</v>
      </c>
      <c r="I275" s="155"/>
      <c r="L275" s="151"/>
      <c r="M275" s="156"/>
      <c r="T275" s="157"/>
      <c r="AT275" s="153" t="s">
        <v>157</v>
      </c>
      <c r="AU275" s="153" t="s">
        <v>82</v>
      </c>
      <c r="AV275" s="12" t="s">
        <v>80</v>
      </c>
      <c r="AW275" s="12" t="s">
        <v>30</v>
      </c>
      <c r="AX275" s="12" t="s">
        <v>73</v>
      </c>
      <c r="AY275" s="153" t="s">
        <v>150</v>
      </c>
    </row>
    <row r="276" spans="2:65" s="13" customFormat="1">
      <c r="B276" s="158"/>
      <c r="D276" s="152" t="s">
        <v>157</v>
      </c>
      <c r="E276" s="159" t="s">
        <v>1</v>
      </c>
      <c r="F276" s="160" t="s">
        <v>6</v>
      </c>
      <c r="H276" s="161">
        <v>0.01</v>
      </c>
      <c r="I276" s="162"/>
      <c r="L276" s="158"/>
      <c r="M276" s="163"/>
      <c r="T276" s="164"/>
      <c r="AT276" s="159" t="s">
        <v>157</v>
      </c>
      <c r="AU276" s="159" t="s">
        <v>82</v>
      </c>
      <c r="AV276" s="13" t="s">
        <v>82</v>
      </c>
      <c r="AW276" s="13" t="s">
        <v>30</v>
      </c>
      <c r="AX276" s="13" t="s">
        <v>73</v>
      </c>
      <c r="AY276" s="159" t="s">
        <v>150</v>
      </c>
    </row>
    <row r="277" spans="2:65" s="12" customFormat="1">
      <c r="B277" s="151"/>
      <c r="D277" s="152" t="s">
        <v>157</v>
      </c>
      <c r="E277" s="153" t="s">
        <v>1</v>
      </c>
      <c r="F277" s="154" t="s">
        <v>613</v>
      </c>
      <c r="H277" s="153" t="s">
        <v>1</v>
      </c>
      <c r="I277" s="155"/>
      <c r="L277" s="151"/>
      <c r="M277" s="156"/>
      <c r="T277" s="157"/>
      <c r="AT277" s="153" t="s">
        <v>157</v>
      </c>
      <c r="AU277" s="153" t="s">
        <v>82</v>
      </c>
      <c r="AV277" s="12" t="s">
        <v>80</v>
      </c>
      <c r="AW277" s="12" t="s">
        <v>30</v>
      </c>
      <c r="AX277" s="12" t="s">
        <v>73</v>
      </c>
      <c r="AY277" s="153" t="s">
        <v>150</v>
      </c>
    </row>
    <row r="278" spans="2:65" s="13" customFormat="1">
      <c r="B278" s="158"/>
      <c r="D278" s="152" t="s">
        <v>157</v>
      </c>
      <c r="E278" s="159" t="s">
        <v>1</v>
      </c>
      <c r="F278" s="160" t="s">
        <v>306</v>
      </c>
      <c r="H278" s="161">
        <v>0.3</v>
      </c>
      <c r="I278" s="162"/>
      <c r="L278" s="158"/>
      <c r="M278" s="163"/>
      <c r="T278" s="164"/>
      <c r="AT278" s="159" t="s">
        <v>157</v>
      </c>
      <c r="AU278" s="159" t="s">
        <v>82</v>
      </c>
      <c r="AV278" s="13" t="s">
        <v>82</v>
      </c>
      <c r="AW278" s="13" t="s">
        <v>30</v>
      </c>
      <c r="AX278" s="13" t="s">
        <v>73</v>
      </c>
      <c r="AY278" s="159" t="s">
        <v>150</v>
      </c>
    </row>
    <row r="279" spans="2:65" s="12" customFormat="1">
      <c r="B279" s="151"/>
      <c r="D279" s="152" t="s">
        <v>157</v>
      </c>
      <c r="E279" s="153" t="s">
        <v>1</v>
      </c>
      <c r="F279" s="154" t="s">
        <v>314</v>
      </c>
      <c r="H279" s="153" t="s">
        <v>1</v>
      </c>
      <c r="I279" s="155"/>
      <c r="L279" s="151"/>
      <c r="M279" s="156"/>
      <c r="T279" s="157"/>
      <c r="AT279" s="153" t="s">
        <v>157</v>
      </c>
      <c r="AU279" s="153" t="s">
        <v>82</v>
      </c>
      <c r="AV279" s="12" t="s">
        <v>80</v>
      </c>
      <c r="AW279" s="12" t="s">
        <v>30</v>
      </c>
      <c r="AX279" s="12" t="s">
        <v>73</v>
      </c>
      <c r="AY279" s="153" t="s">
        <v>150</v>
      </c>
    </row>
    <row r="280" spans="2:65" s="13" customFormat="1">
      <c r="B280" s="158"/>
      <c r="D280" s="152" t="s">
        <v>157</v>
      </c>
      <c r="E280" s="159" t="s">
        <v>1</v>
      </c>
      <c r="F280" s="160" t="s">
        <v>614</v>
      </c>
      <c r="H280" s="161">
        <v>0.49</v>
      </c>
      <c r="I280" s="162"/>
      <c r="L280" s="158"/>
      <c r="M280" s="163"/>
      <c r="T280" s="164"/>
      <c r="AT280" s="159" t="s">
        <v>157</v>
      </c>
      <c r="AU280" s="159" t="s">
        <v>82</v>
      </c>
      <c r="AV280" s="13" t="s">
        <v>82</v>
      </c>
      <c r="AW280" s="13" t="s">
        <v>30</v>
      </c>
      <c r="AX280" s="13" t="s">
        <v>73</v>
      </c>
      <c r="AY280" s="159" t="s">
        <v>150</v>
      </c>
    </row>
    <row r="281" spans="2:65" s="14" customFormat="1">
      <c r="B281" s="165"/>
      <c r="D281" s="152" t="s">
        <v>157</v>
      </c>
      <c r="E281" s="166" t="s">
        <v>1</v>
      </c>
      <c r="F281" s="167" t="s">
        <v>162</v>
      </c>
      <c r="H281" s="168">
        <v>1.4239999999999999</v>
      </c>
      <c r="I281" s="169"/>
      <c r="L281" s="165"/>
      <c r="M281" s="170"/>
      <c r="T281" s="171"/>
      <c r="AT281" s="166" t="s">
        <v>157</v>
      </c>
      <c r="AU281" s="166" t="s">
        <v>82</v>
      </c>
      <c r="AV281" s="14" t="s">
        <v>156</v>
      </c>
      <c r="AW281" s="14" t="s">
        <v>30</v>
      </c>
      <c r="AX281" s="14" t="s">
        <v>80</v>
      </c>
      <c r="AY281" s="166" t="s">
        <v>150</v>
      </c>
    </row>
    <row r="282" spans="2:65" s="1" customFormat="1" ht="44.25" customHeight="1">
      <c r="B282" s="32"/>
      <c r="C282" s="137" t="s">
        <v>294</v>
      </c>
      <c r="D282" s="137" t="s">
        <v>152</v>
      </c>
      <c r="E282" s="138" t="s">
        <v>317</v>
      </c>
      <c r="F282" s="139" t="s">
        <v>318</v>
      </c>
      <c r="G282" s="140" t="s">
        <v>175</v>
      </c>
      <c r="H282" s="141">
        <v>27.056000000000001</v>
      </c>
      <c r="I282" s="142"/>
      <c r="J282" s="143">
        <f>ROUND(I282*H282,2)</f>
        <v>0</v>
      </c>
      <c r="K282" s="144"/>
      <c r="L282" s="32"/>
      <c r="M282" s="145" t="s">
        <v>1</v>
      </c>
      <c r="N282" s="146" t="s">
        <v>38</v>
      </c>
      <c r="P282" s="147">
        <f>O282*H282</f>
        <v>0</v>
      </c>
      <c r="Q282" s="147">
        <v>0</v>
      </c>
      <c r="R282" s="147">
        <f>Q282*H282</f>
        <v>0</v>
      </c>
      <c r="S282" s="147">
        <v>0</v>
      </c>
      <c r="T282" s="148">
        <f>S282*H282</f>
        <v>0</v>
      </c>
      <c r="AR282" s="149" t="s">
        <v>156</v>
      </c>
      <c r="AT282" s="149" t="s">
        <v>152</v>
      </c>
      <c r="AU282" s="149" t="s">
        <v>82</v>
      </c>
      <c r="AY282" s="17" t="s">
        <v>150</v>
      </c>
      <c r="BE282" s="150">
        <f>IF(N282="základní",J282,0)</f>
        <v>0</v>
      </c>
      <c r="BF282" s="150">
        <f>IF(N282="snížená",J282,0)</f>
        <v>0</v>
      </c>
      <c r="BG282" s="150">
        <f>IF(N282="zákl. přenesená",J282,0)</f>
        <v>0</v>
      </c>
      <c r="BH282" s="150">
        <f>IF(N282="sníž. přenesená",J282,0)</f>
        <v>0</v>
      </c>
      <c r="BI282" s="150">
        <f>IF(N282="nulová",J282,0)</f>
        <v>0</v>
      </c>
      <c r="BJ282" s="17" t="s">
        <v>80</v>
      </c>
      <c r="BK282" s="150">
        <f>ROUND(I282*H282,2)</f>
        <v>0</v>
      </c>
      <c r="BL282" s="17" t="s">
        <v>156</v>
      </c>
      <c r="BM282" s="149" t="s">
        <v>615</v>
      </c>
    </row>
    <row r="283" spans="2:65" s="13" customFormat="1">
      <c r="B283" s="158"/>
      <c r="D283" s="152" t="s">
        <v>157</v>
      </c>
      <c r="F283" s="160" t="s">
        <v>616</v>
      </c>
      <c r="H283" s="161">
        <v>27.056000000000001</v>
      </c>
      <c r="I283" s="162"/>
      <c r="L283" s="158"/>
      <c r="M283" s="163"/>
      <c r="T283" s="164"/>
      <c r="AT283" s="159" t="s">
        <v>157</v>
      </c>
      <c r="AU283" s="159" t="s">
        <v>82</v>
      </c>
      <c r="AV283" s="13" t="s">
        <v>82</v>
      </c>
      <c r="AW283" s="13" t="s">
        <v>4</v>
      </c>
      <c r="AX283" s="13" t="s">
        <v>80</v>
      </c>
      <c r="AY283" s="159" t="s">
        <v>150</v>
      </c>
    </row>
    <row r="284" spans="2:65" s="1" customFormat="1" ht="33" customHeight="1">
      <c r="B284" s="32"/>
      <c r="C284" s="137" t="s">
        <v>301</v>
      </c>
      <c r="D284" s="137" t="s">
        <v>152</v>
      </c>
      <c r="E284" s="138" t="s">
        <v>617</v>
      </c>
      <c r="F284" s="139" t="s">
        <v>618</v>
      </c>
      <c r="G284" s="140" t="s">
        <v>175</v>
      </c>
      <c r="H284" s="141">
        <v>0.45300000000000001</v>
      </c>
      <c r="I284" s="142"/>
      <c r="J284" s="143">
        <f>ROUND(I284*H284,2)</f>
        <v>0</v>
      </c>
      <c r="K284" s="144"/>
      <c r="L284" s="32"/>
      <c r="M284" s="145" t="s">
        <v>1</v>
      </c>
      <c r="N284" s="146" t="s">
        <v>38</v>
      </c>
      <c r="P284" s="147">
        <f>O284*H284</f>
        <v>0</v>
      </c>
      <c r="Q284" s="147">
        <v>0</v>
      </c>
      <c r="R284" s="147">
        <f>Q284*H284</f>
        <v>0</v>
      </c>
      <c r="S284" s="147">
        <v>0</v>
      </c>
      <c r="T284" s="148">
        <f>S284*H284</f>
        <v>0</v>
      </c>
      <c r="AR284" s="149" t="s">
        <v>156</v>
      </c>
      <c r="AT284" s="149" t="s">
        <v>152</v>
      </c>
      <c r="AU284" s="149" t="s">
        <v>82</v>
      </c>
      <c r="AY284" s="17" t="s">
        <v>150</v>
      </c>
      <c r="BE284" s="150">
        <f>IF(N284="základní",J284,0)</f>
        <v>0</v>
      </c>
      <c r="BF284" s="150">
        <f>IF(N284="snížená",J284,0)</f>
        <v>0</v>
      </c>
      <c r="BG284" s="150">
        <f>IF(N284="zákl. přenesená",J284,0)</f>
        <v>0</v>
      </c>
      <c r="BH284" s="150">
        <f>IF(N284="sníž. přenesená",J284,0)</f>
        <v>0</v>
      </c>
      <c r="BI284" s="150">
        <f>IF(N284="nulová",J284,0)</f>
        <v>0</v>
      </c>
      <c r="BJ284" s="17" t="s">
        <v>80</v>
      </c>
      <c r="BK284" s="150">
        <f>ROUND(I284*H284,2)</f>
        <v>0</v>
      </c>
      <c r="BL284" s="17" t="s">
        <v>156</v>
      </c>
      <c r="BM284" s="149" t="s">
        <v>619</v>
      </c>
    </row>
    <row r="285" spans="2:65" s="13" customFormat="1">
      <c r="B285" s="158"/>
      <c r="D285" s="152" t="s">
        <v>157</v>
      </c>
      <c r="E285" s="159" t="s">
        <v>1</v>
      </c>
      <c r="F285" s="160" t="s">
        <v>611</v>
      </c>
      <c r="H285" s="161">
        <v>0.45300000000000001</v>
      </c>
      <c r="I285" s="162"/>
      <c r="L285" s="158"/>
      <c r="M285" s="163"/>
      <c r="T285" s="164"/>
      <c r="AT285" s="159" t="s">
        <v>157</v>
      </c>
      <c r="AU285" s="159" t="s">
        <v>82</v>
      </c>
      <c r="AV285" s="13" t="s">
        <v>82</v>
      </c>
      <c r="AW285" s="13" t="s">
        <v>30</v>
      </c>
      <c r="AX285" s="13" t="s">
        <v>73</v>
      </c>
      <c r="AY285" s="159" t="s">
        <v>150</v>
      </c>
    </row>
    <row r="286" spans="2:65" s="14" customFormat="1">
      <c r="B286" s="165"/>
      <c r="D286" s="152" t="s">
        <v>157</v>
      </c>
      <c r="E286" s="166" t="s">
        <v>1</v>
      </c>
      <c r="F286" s="167" t="s">
        <v>162</v>
      </c>
      <c r="H286" s="168">
        <v>0.45300000000000001</v>
      </c>
      <c r="I286" s="169"/>
      <c r="L286" s="165"/>
      <c r="M286" s="170"/>
      <c r="T286" s="171"/>
      <c r="AT286" s="166" t="s">
        <v>157</v>
      </c>
      <c r="AU286" s="166" t="s">
        <v>82</v>
      </c>
      <c r="AV286" s="14" t="s">
        <v>156</v>
      </c>
      <c r="AW286" s="14" t="s">
        <v>30</v>
      </c>
      <c r="AX286" s="14" t="s">
        <v>80</v>
      </c>
      <c r="AY286" s="166" t="s">
        <v>150</v>
      </c>
    </row>
    <row r="287" spans="2:65" s="1" customFormat="1" ht="37.9" customHeight="1">
      <c r="B287" s="32"/>
      <c r="C287" s="137" t="s">
        <v>309</v>
      </c>
      <c r="D287" s="137" t="s">
        <v>152</v>
      </c>
      <c r="E287" s="138" t="s">
        <v>620</v>
      </c>
      <c r="F287" s="139" t="s">
        <v>621</v>
      </c>
      <c r="G287" s="140" t="s">
        <v>175</v>
      </c>
      <c r="H287" s="141">
        <v>0.17100000000000001</v>
      </c>
      <c r="I287" s="142"/>
      <c r="J287" s="143">
        <f>ROUND(I287*H287,2)</f>
        <v>0</v>
      </c>
      <c r="K287" s="144"/>
      <c r="L287" s="32"/>
      <c r="M287" s="145" t="s">
        <v>1</v>
      </c>
      <c r="N287" s="146" t="s">
        <v>38</v>
      </c>
      <c r="P287" s="147">
        <f>O287*H287</f>
        <v>0</v>
      </c>
      <c r="Q287" s="147">
        <v>0</v>
      </c>
      <c r="R287" s="147">
        <f>Q287*H287</f>
        <v>0</v>
      </c>
      <c r="S287" s="147">
        <v>0</v>
      </c>
      <c r="T287" s="148">
        <f>S287*H287</f>
        <v>0</v>
      </c>
      <c r="AR287" s="149" t="s">
        <v>156</v>
      </c>
      <c r="AT287" s="149" t="s">
        <v>152</v>
      </c>
      <c r="AU287" s="149" t="s">
        <v>82</v>
      </c>
      <c r="AY287" s="17" t="s">
        <v>150</v>
      </c>
      <c r="BE287" s="150">
        <f>IF(N287="základní",J287,0)</f>
        <v>0</v>
      </c>
      <c r="BF287" s="150">
        <f>IF(N287="snížená",J287,0)</f>
        <v>0</v>
      </c>
      <c r="BG287" s="150">
        <f>IF(N287="zákl. přenesená",J287,0)</f>
        <v>0</v>
      </c>
      <c r="BH287" s="150">
        <f>IF(N287="sníž. přenesená",J287,0)</f>
        <v>0</v>
      </c>
      <c r="BI287" s="150">
        <f>IF(N287="nulová",J287,0)</f>
        <v>0</v>
      </c>
      <c r="BJ287" s="17" t="s">
        <v>80</v>
      </c>
      <c r="BK287" s="150">
        <f>ROUND(I287*H287,2)</f>
        <v>0</v>
      </c>
      <c r="BL287" s="17" t="s">
        <v>156</v>
      </c>
      <c r="BM287" s="149" t="s">
        <v>622</v>
      </c>
    </row>
    <row r="288" spans="2:65" s="1" customFormat="1" ht="37.9" customHeight="1">
      <c r="B288" s="32"/>
      <c r="C288" s="137" t="s">
        <v>316</v>
      </c>
      <c r="D288" s="137" t="s">
        <v>152</v>
      </c>
      <c r="E288" s="138" t="s">
        <v>623</v>
      </c>
      <c r="F288" s="139" t="s">
        <v>624</v>
      </c>
      <c r="G288" s="140" t="s">
        <v>175</v>
      </c>
      <c r="H288" s="141">
        <v>0.3</v>
      </c>
      <c r="I288" s="142"/>
      <c r="J288" s="143">
        <f>ROUND(I288*H288,2)</f>
        <v>0</v>
      </c>
      <c r="K288" s="144"/>
      <c r="L288" s="32"/>
      <c r="M288" s="145" t="s">
        <v>1</v>
      </c>
      <c r="N288" s="146" t="s">
        <v>38</v>
      </c>
      <c r="P288" s="147">
        <f>O288*H288</f>
        <v>0</v>
      </c>
      <c r="Q288" s="147">
        <v>0</v>
      </c>
      <c r="R288" s="147">
        <f>Q288*H288</f>
        <v>0</v>
      </c>
      <c r="S288" s="147">
        <v>0</v>
      </c>
      <c r="T288" s="148">
        <f>S288*H288</f>
        <v>0</v>
      </c>
      <c r="AR288" s="149" t="s">
        <v>156</v>
      </c>
      <c r="AT288" s="149" t="s">
        <v>152</v>
      </c>
      <c r="AU288" s="149" t="s">
        <v>82</v>
      </c>
      <c r="AY288" s="17" t="s">
        <v>150</v>
      </c>
      <c r="BE288" s="150">
        <f>IF(N288="základní",J288,0)</f>
        <v>0</v>
      </c>
      <c r="BF288" s="150">
        <f>IF(N288="snížená",J288,0)</f>
        <v>0</v>
      </c>
      <c r="BG288" s="150">
        <f>IF(N288="zákl. přenesená",J288,0)</f>
        <v>0</v>
      </c>
      <c r="BH288" s="150">
        <f>IF(N288="sníž. přenesená",J288,0)</f>
        <v>0</v>
      </c>
      <c r="BI288" s="150">
        <f>IF(N288="nulová",J288,0)</f>
        <v>0</v>
      </c>
      <c r="BJ288" s="17" t="s">
        <v>80</v>
      </c>
      <c r="BK288" s="150">
        <f>ROUND(I288*H288,2)</f>
        <v>0</v>
      </c>
      <c r="BL288" s="17" t="s">
        <v>156</v>
      </c>
      <c r="BM288" s="149" t="s">
        <v>625</v>
      </c>
    </row>
    <row r="289" spans="2:65" s="1" customFormat="1" ht="44.25" customHeight="1">
      <c r="B289" s="32"/>
      <c r="C289" s="137" t="s">
        <v>321</v>
      </c>
      <c r="D289" s="137" t="s">
        <v>152</v>
      </c>
      <c r="E289" s="138" t="s">
        <v>626</v>
      </c>
      <c r="F289" s="139" t="s">
        <v>627</v>
      </c>
      <c r="G289" s="140" t="s">
        <v>175</v>
      </c>
      <c r="H289" s="141">
        <v>0.01</v>
      </c>
      <c r="I289" s="142"/>
      <c r="J289" s="143">
        <f>ROUND(I289*H289,2)</f>
        <v>0</v>
      </c>
      <c r="K289" s="144"/>
      <c r="L289" s="32"/>
      <c r="M289" s="145" t="s">
        <v>1</v>
      </c>
      <c r="N289" s="146" t="s">
        <v>38</v>
      </c>
      <c r="P289" s="147">
        <f>O289*H289</f>
        <v>0</v>
      </c>
      <c r="Q289" s="147">
        <v>0</v>
      </c>
      <c r="R289" s="147">
        <f>Q289*H289</f>
        <v>0</v>
      </c>
      <c r="S289" s="147">
        <v>0</v>
      </c>
      <c r="T289" s="148">
        <f>S289*H289</f>
        <v>0</v>
      </c>
      <c r="AR289" s="149" t="s">
        <v>156</v>
      </c>
      <c r="AT289" s="149" t="s">
        <v>152</v>
      </c>
      <c r="AU289" s="149" t="s">
        <v>82</v>
      </c>
      <c r="AY289" s="17" t="s">
        <v>150</v>
      </c>
      <c r="BE289" s="150">
        <f>IF(N289="základní",J289,0)</f>
        <v>0</v>
      </c>
      <c r="BF289" s="150">
        <f>IF(N289="snížená",J289,0)</f>
        <v>0</v>
      </c>
      <c r="BG289" s="150">
        <f>IF(N289="zákl. přenesená",J289,0)</f>
        <v>0</v>
      </c>
      <c r="BH289" s="150">
        <f>IF(N289="sníž. přenesená",J289,0)</f>
        <v>0</v>
      </c>
      <c r="BI289" s="150">
        <f>IF(N289="nulová",J289,0)</f>
        <v>0</v>
      </c>
      <c r="BJ289" s="17" t="s">
        <v>80</v>
      </c>
      <c r="BK289" s="150">
        <f>ROUND(I289*H289,2)</f>
        <v>0</v>
      </c>
      <c r="BL289" s="17" t="s">
        <v>156</v>
      </c>
      <c r="BM289" s="149" t="s">
        <v>628</v>
      </c>
    </row>
    <row r="290" spans="2:65" s="1" customFormat="1" ht="24.2" customHeight="1">
      <c r="B290" s="32"/>
      <c r="C290" s="137" t="s">
        <v>326</v>
      </c>
      <c r="D290" s="137" t="s">
        <v>152</v>
      </c>
      <c r="E290" s="138" t="s">
        <v>327</v>
      </c>
      <c r="F290" s="139" t="s">
        <v>328</v>
      </c>
      <c r="G290" s="140" t="s">
        <v>175</v>
      </c>
      <c r="H290" s="141">
        <v>0.49</v>
      </c>
      <c r="I290" s="142"/>
      <c r="J290" s="143">
        <f>ROUND(I290*H290,2)</f>
        <v>0</v>
      </c>
      <c r="K290" s="144"/>
      <c r="L290" s="32"/>
      <c r="M290" s="145" t="s">
        <v>1</v>
      </c>
      <c r="N290" s="146" t="s">
        <v>38</v>
      </c>
      <c r="P290" s="147">
        <f>O290*H290</f>
        <v>0</v>
      </c>
      <c r="Q290" s="147">
        <v>0</v>
      </c>
      <c r="R290" s="147">
        <f>Q290*H290</f>
        <v>0</v>
      </c>
      <c r="S290" s="147">
        <v>0</v>
      </c>
      <c r="T290" s="148">
        <f>S290*H290</f>
        <v>0</v>
      </c>
      <c r="AR290" s="149" t="s">
        <v>156</v>
      </c>
      <c r="AT290" s="149" t="s">
        <v>152</v>
      </c>
      <c r="AU290" s="149" t="s">
        <v>82</v>
      </c>
      <c r="AY290" s="17" t="s">
        <v>150</v>
      </c>
      <c r="BE290" s="150">
        <f>IF(N290="základní",J290,0)</f>
        <v>0</v>
      </c>
      <c r="BF290" s="150">
        <f>IF(N290="snížená",J290,0)</f>
        <v>0</v>
      </c>
      <c r="BG290" s="150">
        <f>IF(N290="zákl. přenesená",J290,0)</f>
        <v>0</v>
      </c>
      <c r="BH290" s="150">
        <f>IF(N290="sníž. přenesená",J290,0)</f>
        <v>0</v>
      </c>
      <c r="BI290" s="150">
        <f>IF(N290="nulová",J290,0)</f>
        <v>0</v>
      </c>
      <c r="BJ290" s="17" t="s">
        <v>80</v>
      </c>
      <c r="BK290" s="150">
        <f>ROUND(I290*H290,2)</f>
        <v>0</v>
      </c>
      <c r="BL290" s="17" t="s">
        <v>156</v>
      </c>
      <c r="BM290" s="149" t="s">
        <v>629</v>
      </c>
    </row>
    <row r="291" spans="2:65" s="12" customFormat="1">
      <c r="B291" s="151"/>
      <c r="D291" s="152" t="s">
        <v>157</v>
      </c>
      <c r="E291" s="153" t="s">
        <v>1</v>
      </c>
      <c r="F291" s="154" t="s">
        <v>330</v>
      </c>
      <c r="H291" s="153" t="s">
        <v>1</v>
      </c>
      <c r="I291" s="155"/>
      <c r="L291" s="151"/>
      <c r="M291" s="156"/>
      <c r="T291" s="157"/>
      <c r="AT291" s="153" t="s">
        <v>157</v>
      </c>
      <c r="AU291" s="153" t="s">
        <v>82</v>
      </c>
      <c r="AV291" s="12" t="s">
        <v>80</v>
      </c>
      <c r="AW291" s="12" t="s">
        <v>30</v>
      </c>
      <c r="AX291" s="12" t="s">
        <v>73</v>
      </c>
      <c r="AY291" s="153" t="s">
        <v>150</v>
      </c>
    </row>
    <row r="292" spans="2:65" s="13" customFormat="1">
      <c r="B292" s="158"/>
      <c r="D292" s="152" t="s">
        <v>157</v>
      </c>
      <c r="E292" s="159" t="s">
        <v>1</v>
      </c>
      <c r="F292" s="160" t="s">
        <v>614</v>
      </c>
      <c r="H292" s="161">
        <v>0.49</v>
      </c>
      <c r="I292" s="162"/>
      <c r="L292" s="158"/>
      <c r="M292" s="163"/>
      <c r="T292" s="164"/>
      <c r="AT292" s="159" t="s">
        <v>157</v>
      </c>
      <c r="AU292" s="159" t="s">
        <v>82</v>
      </c>
      <c r="AV292" s="13" t="s">
        <v>82</v>
      </c>
      <c r="AW292" s="13" t="s">
        <v>30</v>
      </c>
      <c r="AX292" s="13" t="s">
        <v>73</v>
      </c>
      <c r="AY292" s="159" t="s">
        <v>150</v>
      </c>
    </row>
    <row r="293" spans="2:65" s="14" customFormat="1">
      <c r="B293" s="165"/>
      <c r="D293" s="152" t="s">
        <v>157</v>
      </c>
      <c r="E293" s="166" t="s">
        <v>1</v>
      </c>
      <c r="F293" s="167" t="s">
        <v>162</v>
      </c>
      <c r="H293" s="168">
        <v>0.49</v>
      </c>
      <c r="I293" s="169"/>
      <c r="L293" s="165"/>
      <c r="M293" s="170"/>
      <c r="T293" s="171"/>
      <c r="AT293" s="166" t="s">
        <v>157</v>
      </c>
      <c r="AU293" s="166" t="s">
        <v>82</v>
      </c>
      <c r="AV293" s="14" t="s">
        <v>156</v>
      </c>
      <c r="AW293" s="14" t="s">
        <v>30</v>
      </c>
      <c r="AX293" s="14" t="s">
        <v>80</v>
      </c>
      <c r="AY293" s="166" t="s">
        <v>150</v>
      </c>
    </row>
    <row r="294" spans="2:65" s="11" customFormat="1" ht="22.9" customHeight="1">
      <c r="B294" s="125"/>
      <c r="D294" s="126" t="s">
        <v>72</v>
      </c>
      <c r="E294" s="135" t="s">
        <v>331</v>
      </c>
      <c r="F294" s="135" t="s">
        <v>332</v>
      </c>
      <c r="I294" s="128"/>
      <c r="J294" s="136">
        <f>BK294</f>
        <v>0</v>
      </c>
      <c r="L294" s="125"/>
      <c r="M294" s="130"/>
      <c r="P294" s="131">
        <f>P295</f>
        <v>0</v>
      </c>
      <c r="R294" s="131">
        <f>R295</f>
        <v>0</v>
      </c>
      <c r="T294" s="132">
        <f>T295</f>
        <v>0</v>
      </c>
      <c r="AR294" s="126" t="s">
        <v>80</v>
      </c>
      <c r="AT294" s="133" t="s">
        <v>72</v>
      </c>
      <c r="AU294" s="133" t="s">
        <v>80</v>
      </c>
      <c r="AY294" s="126" t="s">
        <v>150</v>
      </c>
      <c r="BK294" s="134">
        <f>BK295</f>
        <v>0</v>
      </c>
    </row>
    <row r="295" spans="2:65" s="1" customFormat="1" ht="62.65" customHeight="1">
      <c r="B295" s="32"/>
      <c r="C295" s="137" t="s">
        <v>333</v>
      </c>
      <c r="D295" s="137" t="s">
        <v>152</v>
      </c>
      <c r="E295" s="138" t="s">
        <v>334</v>
      </c>
      <c r="F295" s="139" t="s">
        <v>335</v>
      </c>
      <c r="G295" s="140" t="s">
        <v>175</v>
      </c>
      <c r="H295" s="141">
        <v>17.824999999999999</v>
      </c>
      <c r="I295" s="142"/>
      <c r="J295" s="143">
        <f>ROUND(I295*H295,2)</f>
        <v>0</v>
      </c>
      <c r="K295" s="144"/>
      <c r="L295" s="32"/>
      <c r="M295" s="145" t="s">
        <v>1</v>
      </c>
      <c r="N295" s="146" t="s">
        <v>38</v>
      </c>
      <c r="P295" s="147">
        <f>O295*H295</f>
        <v>0</v>
      </c>
      <c r="Q295" s="147">
        <v>0</v>
      </c>
      <c r="R295" s="147">
        <f>Q295*H295</f>
        <v>0</v>
      </c>
      <c r="S295" s="147">
        <v>0</v>
      </c>
      <c r="T295" s="148">
        <f>S295*H295</f>
        <v>0</v>
      </c>
      <c r="AR295" s="149" t="s">
        <v>156</v>
      </c>
      <c r="AT295" s="149" t="s">
        <v>152</v>
      </c>
      <c r="AU295" s="149" t="s">
        <v>82</v>
      </c>
      <c r="AY295" s="17" t="s">
        <v>150</v>
      </c>
      <c r="BE295" s="150">
        <f>IF(N295="základní",J295,0)</f>
        <v>0</v>
      </c>
      <c r="BF295" s="150">
        <f>IF(N295="snížená",J295,0)</f>
        <v>0</v>
      </c>
      <c r="BG295" s="150">
        <f>IF(N295="zákl. přenesená",J295,0)</f>
        <v>0</v>
      </c>
      <c r="BH295" s="150">
        <f>IF(N295="sníž. přenesená",J295,0)</f>
        <v>0</v>
      </c>
      <c r="BI295" s="150">
        <f>IF(N295="nulová",J295,0)</f>
        <v>0</v>
      </c>
      <c r="BJ295" s="17" t="s">
        <v>80</v>
      </c>
      <c r="BK295" s="150">
        <f>ROUND(I295*H295,2)</f>
        <v>0</v>
      </c>
      <c r="BL295" s="17" t="s">
        <v>156</v>
      </c>
      <c r="BM295" s="149" t="s">
        <v>630</v>
      </c>
    </row>
    <row r="296" spans="2:65" s="11" customFormat="1" ht="25.9" customHeight="1">
      <c r="B296" s="125"/>
      <c r="D296" s="126" t="s">
        <v>72</v>
      </c>
      <c r="E296" s="127" t="s">
        <v>337</v>
      </c>
      <c r="F296" s="127" t="s">
        <v>338</v>
      </c>
      <c r="I296" s="128"/>
      <c r="J296" s="129">
        <f>BK296</f>
        <v>0</v>
      </c>
      <c r="L296" s="125"/>
      <c r="M296" s="130"/>
      <c r="P296" s="131">
        <f>P297+P308+P313+P323+P332+P340+P354+P360+P392</f>
        <v>0</v>
      </c>
      <c r="R296" s="131">
        <f>R297+R308+R313+R323+R332+R340+R354+R360+R392</f>
        <v>1.1150199999999999</v>
      </c>
      <c r="T296" s="132">
        <f>T297+T308+T313+T323+T332+T340+T354+T360+T392</f>
        <v>0.31358699999999995</v>
      </c>
      <c r="AR296" s="126" t="s">
        <v>82</v>
      </c>
      <c r="AT296" s="133" t="s">
        <v>72</v>
      </c>
      <c r="AU296" s="133" t="s">
        <v>73</v>
      </c>
      <c r="AY296" s="126" t="s">
        <v>150</v>
      </c>
      <c r="BK296" s="134">
        <f>BK297+BK308+BK313+BK323+BK332+BK340+BK354+BK360+BK392</f>
        <v>0</v>
      </c>
    </row>
    <row r="297" spans="2:65" s="11" customFormat="1" ht="22.9" customHeight="1">
      <c r="B297" s="125"/>
      <c r="D297" s="126" t="s">
        <v>72</v>
      </c>
      <c r="E297" s="135" t="s">
        <v>631</v>
      </c>
      <c r="F297" s="135" t="s">
        <v>632</v>
      </c>
      <c r="I297" s="128"/>
      <c r="J297" s="136">
        <f>BK297</f>
        <v>0</v>
      </c>
      <c r="L297" s="125"/>
      <c r="M297" s="130"/>
      <c r="P297" s="131">
        <f>SUM(P298:P307)</f>
        <v>0</v>
      </c>
      <c r="R297" s="131">
        <f>SUM(R298:R307)</f>
        <v>8.2850000000000007E-2</v>
      </c>
      <c r="T297" s="132">
        <f>SUM(T298:T307)</f>
        <v>9.689999999999999E-3</v>
      </c>
      <c r="AR297" s="126" t="s">
        <v>82</v>
      </c>
      <c r="AT297" s="133" t="s">
        <v>72</v>
      </c>
      <c r="AU297" s="133" t="s">
        <v>80</v>
      </c>
      <c r="AY297" s="126" t="s">
        <v>150</v>
      </c>
      <c r="BK297" s="134">
        <f>SUM(BK298:BK307)</f>
        <v>0</v>
      </c>
    </row>
    <row r="298" spans="2:65" s="1" customFormat="1" ht="49.15" customHeight="1">
      <c r="B298" s="32"/>
      <c r="C298" s="137" t="s">
        <v>341</v>
      </c>
      <c r="D298" s="137" t="s">
        <v>152</v>
      </c>
      <c r="E298" s="138" t="s">
        <v>633</v>
      </c>
      <c r="F298" s="139" t="s">
        <v>634</v>
      </c>
      <c r="G298" s="140" t="s">
        <v>165</v>
      </c>
      <c r="H298" s="141">
        <v>9.69</v>
      </c>
      <c r="I298" s="142"/>
      <c r="J298" s="143">
        <f>ROUND(I298*H298,2)</f>
        <v>0</v>
      </c>
      <c r="K298" s="144"/>
      <c r="L298" s="32"/>
      <c r="M298" s="145" t="s">
        <v>1</v>
      </c>
      <c r="N298" s="146" t="s">
        <v>38</v>
      </c>
      <c r="P298" s="147">
        <f>O298*H298</f>
        <v>0</v>
      </c>
      <c r="Q298" s="147">
        <v>0</v>
      </c>
      <c r="R298" s="147">
        <f>Q298*H298</f>
        <v>0</v>
      </c>
      <c r="S298" s="147">
        <v>1E-3</v>
      </c>
      <c r="T298" s="148">
        <f>S298*H298</f>
        <v>9.689999999999999E-3</v>
      </c>
      <c r="AR298" s="149" t="s">
        <v>212</v>
      </c>
      <c r="AT298" s="149" t="s">
        <v>152</v>
      </c>
      <c r="AU298" s="149" t="s">
        <v>82</v>
      </c>
      <c r="AY298" s="17" t="s">
        <v>150</v>
      </c>
      <c r="BE298" s="150">
        <f>IF(N298="základní",J298,0)</f>
        <v>0</v>
      </c>
      <c r="BF298" s="150">
        <f>IF(N298="snížená",J298,0)</f>
        <v>0</v>
      </c>
      <c r="BG298" s="150">
        <f>IF(N298="zákl. přenesená",J298,0)</f>
        <v>0</v>
      </c>
      <c r="BH298" s="150">
        <f>IF(N298="sníž. přenesená",J298,0)</f>
        <v>0</v>
      </c>
      <c r="BI298" s="150">
        <f>IF(N298="nulová",J298,0)</f>
        <v>0</v>
      </c>
      <c r="BJ298" s="17" t="s">
        <v>80</v>
      </c>
      <c r="BK298" s="150">
        <f>ROUND(I298*H298,2)</f>
        <v>0</v>
      </c>
      <c r="BL298" s="17" t="s">
        <v>212</v>
      </c>
      <c r="BM298" s="149" t="s">
        <v>635</v>
      </c>
    </row>
    <row r="299" spans="2:65" s="12" customFormat="1">
      <c r="B299" s="151"/>
      <c r="D299" s="152" t="s">
        <v>157</v>
      </c>
      <c r="E299" s="153" t="s">
        <v>1</v>
      </c>
      <c r="F299" s="154" t="s">
        <v>636</v>
      </c>
      <c r="H299" s="153" t="s">
        <v>1</v>
      </c>
      <c r="I299" s="155"/>
      <c r="L299" s="151"/>
      <c r="M299" s="156"/>
      <c r="T299" s="157"/>
      <c r="AT299" s="153" t="s">
        <v>157</v>
      </c>
      <c r="AU299" s="153" t="s">
        <v>82</v>
      </c>
      <c r="AV299" s="12" t="s">
        <v>80</v>
      </c>
      <c r="AW299" s="12" t="s">
        <v>30</v>
      </c>
      <c r="AX299" s="12" t="s">
        <v>73</v>
      </c>
      <c r="AY299" s="153" t="s">
        <v>150</v>
      </c>
    </row>
    <row r="300" spans="2:65" s="13" customFormat="1">
      <c r="B300" s="158"/>
      <c r="D300" s="152" t="s">
        <v>157</v>
      </c>
      <c r="E300" s="159" t="s">
        <v>1</v>
      </c>
      <c r="F300" s="160" t="s">
        <v>637</v>
      </c>
      <c r="H300" s="161">
        <v>9.69</v>
      </c>
      <c r="I300" s="162"/>
      <c r="L300" s="158"/>
      <c r="M300" s="163"/>
      <c r="T300" s="164"/>
      <c r="AT300" s="159" t="s">
        <v>157</v>
      </c>
      <c r="AU300" s="159" t="s">
        <v>82</v>
      </c>
      <c r="AV300" s="13" t="s">
        <v>82</v>
      </c>
      <c r="AW300" s="13" t="s">
        <v>30</v>
      </c>
      <c r="AX300" s="13" t="s">
        <v>73</v>
      </c>
      <c r="AY300" s="159" t="s">
        <v>150</v>
      </c>
    </row>
    <row r="301" spans="2:65" s="14" customFormat="1">
      <c r="B301" s="165"/>
      <c r="D301" s="152" t="s">
        <v>157</v>
      </c>
      <c r="E301" s="166" t="s">
        <v>1</v>
      </c>
      <c r="F301" s="167" t="s">
        <v>162</v>
      </c>
      <c r="H301" s="168">
        <v>9.69</v>
      </c>
      <c r="I301" s="169"/>
      <c r="L301" s="165"/>
      <c r="M301" s="170"/>
      <c r="T301" s="171"/>
      <c r="AT301" s="166" t="s">
        <v>157</v>
      </c>
      <c r="AU301" s="166" t="s">
        <v>82</v>
      </c>
      <c r="AV301" s="14" t="s">
        <v>156</v>
      </c>
      <c r="AW301" s="14" t="s">
        <v>30</v>
      </c>
      <c r="AX301" s="14" t="s">
        <v>80</v>
      </c>
      <c r="AY301" s="166" t="s">
        <v>150</v>
      </c>
    </row>
    <row r="302" spans="2:65" s="1" customFormat="1" ht="37.9" customHeight="1">
      <c r="B302" s="32"/>
      <c r="C302" s="137" t="s">
        <v>345</v>
      </c>
      <c r="D302" s="137" t="s">
        <v>152</v>
      </c>
      <c r="E302" s="138" t="s">
        <v>638</v>
      </c>
      <c r="F302" s="139" t="s">
        <v>639</v>
      </c>
      <c r="G302" s="140" t="s">
        <v>165</v>
      </c>
      <c r="H302" s="141">
        <v>9.69</v>
      </c>
      <c r="I302" s="142"/>
      <c r="J302" s="143">
        <f>ROUND(I302*H302,2)</f>
        <v>0</v>
      </c>
      <c r="K302" s="144"/>
      <c r="L302" s="32"/>
      <c r="M302" s="145" t="s">
        <v>1</v>
      </c>
      <c r="N302" s="146" t="s">
        <v>38</v>
      </c>
      <c r="P302" s="147">
        <f>O302*H302</f>
        <v>0</v>
      </c>
      <c r="Q302" s="147">
        <v>6.0000000000000001E-3</v>
      </c>
      <c r="R302" s="147">
        <f>Q302*H302</f>
        <v>5.8139999999999997E-2</v>
      </c>
      <c r="S302" s="147">
        <v>0</v>
      </c>
      <c r="T302" s="148">
        <f>S302*H302</f>
        <v>0</v>
      </c>
      <c r="AR302" s="149" t="s">
        <v>212</v>
      </c>
      <c r="AT302" s="149" t="s">
        <v>152</v>
      </c>
      <c r="AU302" s="149" t="s">
        <v>82</v>
      </c>
      <c r="AY302" s="17" t="s">
        <v>150</v>
      </c>
      <c r="BE302" s="150">
        <f>IF(N302="základní",J302,0)</f>
        <v>0</v>
      </c>
      <c r="BF302" s="150">
        <f>IF(N302="snížená",J302,0)</f>
        <v>0</v>
      </c>
      <c r="BG302" s="150">
        <f>IF(N302="zákl. přenesená",J302,0)</f>
        <v>0</v>
      </c>
      <c r="BH302" s="150">
        <f>IF(N302="sníž. přenesená",J302,0)</f>
        <v>0</v>
      </c>
      <c r="BI302" s="150">
        <f>IF(N302="nulová",J302,0)</f>
        <v>0</v>
      </c>
      <c r="BJ302" s="17" t="s">
        <v>80</v>
      </c>
      <c r="BK302" s="150">
        <f>ROUND(I302*H302,2)</f>
        <v>0</v>
      </c>
      <c r="BL302" s="17" t="s">
        <v>212</v>
      </c>
      <c r="BM302" s="149" t="s">
        <v>640</v>
      </c>
    </row>
    <row r="303" spans="2:65" s="12" customFormat="1">
      <c r="B303" s="151"/>
      <c r="D303" s="152" t="s">
        <v>157</v>
      </c>
      <c r="E303" s="153" t="s">
        <v>1</v>
      </c>
      <c r="F303" s="154" t="s">
        <v>636</v>
      </c>
      <c r="H303" s="153" t="s">
        <v>1</v>
      </c>
      <c r="I303" s="155"/>
      <c r="L303" s="151"/>
      <c r="M303" s="156"/>
      <c r="T303" s="157"/>
      <c r="AT303" s="153" t="s">
        <v>157</v>
      </c>
      <c r="AU303" s="153" t="s">
        <v>82</v>
      </c>
      <c r="AV303" s="12" t="s">
        <v>80</v>
      </c>
      <c r="AW303" s="12" t="s">
        <v>30</v>
      </c>
      <c r="AX303" s="12" t="s">
        <v>73</v>
      </c>
      <c r="AY303" s="153" t="s">
        <v>150</v>
      </c>
    </row>
    <row r="304" spans="2:65" s="13" customFormat="1">
      <c r="B304" s="158"/>
      <c r="D304" s="152" t="s">
        <v>157</v>
      </c>
      <c r="E304" s="159" t="s">
        <v>1</v>
      </c>
      <c r="F304" s="160" t="s">
        <v>637</v>
      </c>
      <c r="H304" s="161">
        <v>9.69</v>
      </c>
      <c r="I304" s="162"/>
      <c r="L304" s="158"/>
      <c r="M304" s="163"/>
      <c r="T304" s="164"/>
      <c r="AT304" s="159" t="s">
        <v>157</v>
      </c>
      <c r="AU304" s="159" t="s">
        <v>82</v>
      </c>
      <c r="AV304" s="13" t="s">
        <v>82</v>
      </c>
      <c r="AW304" s="13" t="s">
        <v>30</v>
      </c>
      <c r="AX304" s="13" t="s">
        <v>73</v>
      </c>
      <c r="AY304" s="159" t="s">
        <v>150</v>
      </c>
    </row>
    <row r="305" spans="2:65" s="14" customFormat="1">
      <c r="B305" s="165"/>
      <c r="D305" s="152" t="s">
        <v>157</v>
      </c>
      <c r="E305" s="166" t="s">
        <v>1</v>
      </c>
      <c r="F305" s="167" t="s">
        <v>162</v>
      </c>
      <c r="H305" s="168">
        <v>9.69</v>
      </c>
      <c r="I305" s="169"/>
      <c r="L305" s="165"/>
      <c r="M305" s="170"/>
      <c r="T305" s="171"/>
      <c r="AT305" s="166" t="s">
        <v>157</v>
      </c>
      <c r="AU305" s="166" t="s">
        <v>82</v>
      </c>
      <c r="AV305" s="14" t="s">
        <v>156</v>
      </c>
      <c r="AW305" s="14" t="s">
        <v>30</v>
      </c>
      <c r="AX305" s="14" t="s">
        <v>80</v>
      </c>
      <c r="AY305" s="166" t="s">
        <v>150</v>
      </c>
    </row>
    <row r="306" spans="2:65" s="1" customFormat="1" ht="24.2" customHeight="1">
      <c r="B306" s="32"/>
      <c r="C306" s="172" t="s">
        <v>351</v>
      </c>
      <c r="D306" s="172" t="s">
        <v>234</v>
      </c>
      <c r="E306" s="173" t="s">
        <v>641</v>
      </c>
      <c r="F306" s="174" t="s">
        <v>642</v>
      </c>
      <c r="G306" s="175" t="s">
        <v>165</v>
      </c>
      <c r="H306" s="176">
        <v>9.8840000000000003</v>
      </c>
      <c r="I306" s="177"/>
      <c r="J306" s="178">
        <f>ROUND(I306*H306,2)</f>
        <v>0</v>
      </c>
      <c r="K306" s="179"/>
      <c r="L306" s="180"/>
      <c r="M306" s="181" t="s">
        <v>1</v>
      </c>
      <c r="N306" s="182" t="s">
        <v>38</v>
      </c>
      <c r="P306" s="147">
        <f>O306*H306</f>
        <v>0</v>
      </c>
      <c r="Q306" s="147">
        <v>2.5000000000000001E-3</v>
      </c>
      <c r="R306" s="147">
        <f>Q306*H306</f>
        <v>2.4710000000000003E-2</v>
      </c>
      <c r="S306" s="147">
        <v>0</v>
      </c>
      <c r="T306" s="148">
        <f>S306*H306</f>
        <v>0</v>
      </c>
      <c r="AR306" s="149" t="s">
        <v>345</v>
      </c>
      <c r="AT306" s="149" t="s">
        <v>234</v>
      </c>
      <c r="AU306" s="149" t="s">
        <v>82</v>
      </c>
      <c r="AY306" s="17" t="s">
        <v>150</v>
      </c>
      <c r="BE306" s="150">
        <f>IF(N306="základní",J306,0)</f>
        <v>0</v>
      </c>
      <c r="BF306" s="150">
        <f>IF(N306="snížená",J306,0)</f>
        <v>0</v>
      </c>
      <c r="BG306" s="150">
        <f>IF(N306="zákl. přenesená",J306,0)</f>
        <v>0</v>
      </c>
      <c r="BH306" s="150">
        <f>IF(N306="sníž. přenesená",J306,0)</f>
        <v>0</v>
      </c>
      <c r="BI306" s="150">
        <f>IF(N306="nulová",J306,0)</f>
        <v>0</v>
      </c>
      <c r="BJ306" s="17" t="s">
        <v>80</v>
      </c>
      <c r="BK306" s="150">
        <f>ROUND(I306*H306,2)</f>
        <v>0</v>
      </c>
      <c r="BL306" s="17" t="s">
        <v>212</v>
      </c>
      <c r="BM306" s="149" t="s">
        <v>643</v>
      </c>
    </row>
    <row r="307" spans="2:65" s="1" customFormat="1" ht="44.25" customHeight="1">
      <c r="B307" s="32"/>
      <c r="C307" s="137" t="s">
        <v>358</v>
      </c>
      <c r="D307" s="137" t="s">
        <v>152</v>
      </c>
      <c r="E307" s="138" t="s">
        <v>644</v>
      </c>
      <c r="F307" s="139" t="s">
        <v>645</v>
      </c>
      <c r="G307" s="140" t="s">
        <v>175</v>
      </c>
      <c r="H307" s="141">
        <v>8.3000000000000004E-2</v>
      </c>
      <c r="I307" s="142"/>
      <c r="J307" s="143">
        <f>ROUND(I307*H307,2)</f>
        <v>0</v>
      </c>
      <c r="K307" s="144"/>
      <c r="L307" s="32"/>
      <c r="M307" s="145" t="s">
        <v>1</v>
      </c>
      <c r="N307" s="146" t="s">
        <v>38</v>
      </c>
      <c r="P307" s="147">
        <f>O307*H307</f>
        <v>0</v>
      </c>
      <c r="Q307" s="147">
        <v>0</v>
      </c>
      <c r="R307" s="147">
        <f>Q307*H307</f>
        <v>0</v>
      </c>
      <c r="S307" s="147">
        <v>0</v>
      </c>
      <c r="T307" s="148">
        <f>S307*H307</f>
        <v>0</v>
      </c>
      <c r="AR307" s="149" t="s">
        <v>212</v>
      </c>
      <c r="AT307" s="149" t="s">
        <v>152</v>
      </c>
      <c r="AU307" s="149" t="s">
        <v>82</v>
      </c>
      <c r="AY307" s="17" t="s">
        <v>150</v>
      </c>
      <c r="BE307" s="150">
        <f>IF(N307="základní",J307,0)</f>
        <v>0</v>
      </c>
      <c r="BF307" s="150">
        <f>IF(N307="snížená",J307,0)</f>
        <v>0</v>
      </c>
      <c r="BG307" s="150">
        <f>IF(N307="zákl. přenesená",J307,0)</f>
        <v>0</v>
      </c>
      <c r="BH307" s="150">
        <f>IF(N307="sníž. přenesená",J307,0)</f>
        <v>0</v>
      </c>
      <c r="BI307" s="150">
        <f>IF(N307="nulová",J307,0)</f>
        <v>0</v>
      </c>
      <c r="BJ307" s="17" t="s">
        <v>80</v>
      </c>
      <c r="BK307" s="150">
        <f>ROUND(I307*H307,2)</f>
        <v>0</v>
      </c>
      <c r="BL307" s="17" t="s">
        <v>212</v>
      </c>
      <c r="BM307" s="149" t="s">
        <v>646</v>
      </c>
    </row>
    <row r="308" spans="2:65" s="11" customFormat="1" ht="22.9" customHeight="1">
      <c r="B308" s="125"/>
      <c r="D308" s="126" t="s">
        <v>72</v>
      </c>
      <c r="E308" s="135" t="s">
        <v>647</v>
      </c>
      <c r="F308" s="135" t="s">
        <v>648</v>
      </c>
      <c r="I308" s="128"/>
      <c r="J308" s="136">
        <f>BK308</f>
        <v>0</v>
      </c>
      <c r="L308" s="125"/>
      <c r="M308" s="130"/>
      <c r="P308" s="131">
        <f>SUM(P309:P312)</f>
        <v>0</v>
      </c>
      <c r="R308" s="131">
        <f>SUM(R309:R312)</f>
        <v>0.11439899999999999</v>
      </c>
      <c r="T308" s="132">
        <f>SUM(T309:T312)</f>
        <v>0</v>
      </c>
      <c r="AR308" s="126" t="s">
        <v>82</v>
      </c>
      <c r="AT308" s="133" t="s">
        <v>72</v>
      </c>
      <c r="AU308" s="133" t="s">
        <v>80</v>
      </c>
      <c r="AY308" s="126" t="s">
        <v>150</v>
      </c>
      <c r="BK308" s="134">
        <f>SUM(BK309:BK312)</f>
        <v>0</v>
      </c>
    </row>
    <row r="309" spans="2:65" s="1" customFormat="1" ht="24.2" customHeight="1">
      <c r="B309" s="32"/>
      <c r="C309" s="137" t="s">
        <v>362</v>
      </c>
      <c r="D309" s="137" t="s">
        <v>152</v>
      </c>
      <c r="E309" s="138" t="s">
        <v>649</v>
      </c>
      <c r="F309" s="139" t="s">
        <v>650</v>
      </c>
      <c r="G309" s="140" t="s">
        <v>165</v>
      </c>
      <c r="H309" s="141">
        <v>1.1399999999999999</v>
      </c>
      <c r="I309" s="142"/>
      <c r="J309" s="143">
        <f>ROUND(I309*H309,2)</f>
        <v>0</v>
      </c>
      <c r="K309" s="144"/>
      <c r="L309" s="32"/>
      <c r="M309" s="145" t="s">
        <v>1</v>
      </c>
      <c r="N309" s="146" t="s">
        <v>38</v>
      </c>
      <c r="P309" s="147">
        <f>O309*H309</f>
        <v>0</v>
      </c>
      <c r="Q309" s="147">
        <v>0.10034999999999999</v>
      </c>
      <c r="R309" s="147">
        <f>Q309*H309</f>
        <v>0.11439899999999999</v>
      </c>
      <c r="S309" s="147">
        <v>0</v>
      </c>
      <c r="T309" s="148">
        <f>S309*H309</f>
        <v>0</v>
      </c>
      <c r="AR309" s="149" t="s">
        <v>212</v>
      </c>
      <c r="AT309" s="149" t="s">
        <v>152</v>
      </c>
      <c r="AU309" s="149" t="s">
        <v>82</v>
      </c>
      <c r="AY309" s="17" t="s">
        <v>150</v>
      </c>
      <c r="BE309" s="150">
        <f>IF(N309="základní",J309,0)</f>
        <v>0</v>
      </c>
      <c r="BF309" s="150">
        <f>IF(N309="snížená",J309,0)</f>
        <v>0</v>
      </c>
      <c r="BG309" s="150">
        <f>IF(N309="zákl. přenesená",J309,0)</f>
        <v>0</v>
      </c>
      <c r="BH309" s="150">
        <f>IF(N309="sníž. přenesená",J309,0)</f>
        <v>0</v>
      </c>
      <c r="BI309" s="150">
        <f>IF(N309="nulová",J309,0)</f>
        <v>0</v>
      </c>
      <c r="BJ309" s="17" t="s">
        <v>80</v>
      </c>
      <c r="BK309" s="150">
        <f>ROUND(I309*H309,2)</f>
        <v>0</v>
      </c>
      <c r="BL309" s="17" t="s">
        <v>212</v>
      </c>
      <c r="BM309" s="149" t="s">
        <v>651</v>
      </c>
    </row>
    <row r="310" spans="2:65" s="13" customFormat="1">
      <c r="B310" s="158"/>
      <c r="D310" s="152" t="s">
        <v>157</v>
      </c>
      <c r="E310" s="159" t="s">
        <v>1</v>
      </c>
      <c r="F310" s="160" t="s">
        <v>583</v>
      </c>
      <c r="H310" s="161">
        <v>1.1399999999999999</v>
      </c>
      <c r="I310" s="162"/>
      <c r="L310" s="158"/>
      <c r="M310" s="163"/>
      <c r="T310" s="164"/>
      <c r="AT310" s="159" t="s">
        <v>157</v>
      </c>
      <c r="AU310" s="159" t="s">
        <v>82</v>
      </c>
      <c r="AV310" s="13" t="s">
        <v>82</v>
      </c>
      <c r="AW310" s="13" t="s">
        <v>30</v>
      </c>
      <c r="AX310" s="13" t="s">
        <v>73</v>
      </c>
      <c r="AY310" s="159" t="s">
        <v>150</v>
      </c>
    </row>
    <row r="311" spans="2:65" s="14" customFormat="1">
      <c r="B311" s="165"/>
      <c r="D311" s="152" t="s">
        <v>157</v>
      </c>
      <c r="E311" s="166" t="s">
        <v>1</v>
      </c>
      <c r="F311" s="167" t="s">
        <v>162</v>
      </c>
      <c r="H311" s="168">
        <v>1.1399999999999999</v>
      </c>
      <c r="I311" s="169"/>
      <c r="L311" s="165"/>
      <c r="M311" s="170"/>
      <c r="T311" s="171"/>
      <c r="AT311" s="166" t="s">
        <v>157</v>
      </c>
      <c r="AU311" s="166" t="s">
        <v>82</v>
      </c>
      <c r="AV311" s="14" t="s">
        <v>156</v>
      </c>
      <c r="AW311" s="14" t="s">
        <v>30</v>
      </c>
      <c r="AX311" s="14" t="s">
        <v>80</v>
      </c>
      <c r="AY311" s="166" t="s">
        <v>150</v>
      </c>
    </row>
    <row r="312" spans="2:65" s="1" customFormat="1" ht="49.15" customHeight="1">
      <c r="B312" s="32"/>
      <c r="C312" s="137" t="s">
        <v>368</v>
      </c>
      <c r="D312" s="137" t="s">
        <v>152</v>
      </c>
      <c r="E312" s="138" t="s">
        <v>652</v>
      </c>
      <c r="F312" s="139" t="s">
        <v>653</v>
      </c>
      <c r="G312" s="140" t="s">
        <v>175</v>
      </c>
      <c r="H312" s="141">
        <v>0.114</v>
      </c>
      <c r="I312" s="142"/>
      <c r="J312" s="143">
        <f>ROUND(I312*H312,2)</f>
        <v>0</v>
      </c>
      <c r="K312" s="144"/>
      <c r="L312" s="32"/>
      <c r="M312" s="145" t="s">
        <v>1</v>
      </c>
      <c r="N312" s="146" t="s">
        <v>38</v>
      </c>
      <c r="P312" s="147">
        <f>O312*H312</f>
        <v>0</v>
      </c>
      <c r="Q312" s="147">
        <v>0</v>
      </c>
      <c r="R312" s="147">
        <f>Q312*H312</f>
        <v>0</v>
      </c>
      <c r="S312" s="147">
        <v>0</v>
      </c>
      <c r="T312" s="148">
        <f>S312*H312</f>
        <v>0</v>
      </c>
      <c r="AR312" s="149" t="s">
        <v>212</v>
      </c>
      <c r="AT312" s="149" t="s">
        <v>152</v>
      </c>
      <c r="AU312" s="149" t="s">
        <v>82</v>
      </c>
      <c r="AY312" s="17" t="s">
        <v>150</v>
      </c>
      <c r="BE312" s="150">
        <f>IF(N312="základní",J312,0)</f>
        <v>0</v>
      </c>
      <c r="BF312" s="150">
        <f>IF(N312="snížená",J312,0)</f>
        <v>0</v>
      </c>
      <c r="BG312" s="150">
        <f>IF(N312="zákl. přenesená",J312,0)</f>
        <v>0</v>
      </c>
      <c r="BH312" s="150">
        <f>IF(N312="sníž. přenesená",J312,0)</f>
        <v>0</v>
      </c>
      <c r="BI312" s="150">
        <f>IF(N312="nulová",J312,0)</f>
        <v>0</v>
      </c>
      <c r="BJ312" s="17" t="s">
        <v>80</v>
      </c>
      <c r="BK312" s="150">
        <f>ROUND(I312*H312,2)</f>
        <v>0</v>
      </c>
      <c r="BL312" s="17" t="s">
        <v>212</v>
      </c>
      <c r="BM312" s="149" t="s">
        <v>654</v>
      </c>
    </row>
    <row r="313" spans="2:65" s="11" customFormat="1" ht="22.9" customHeight="1">
      <c r="B313" s="125"/>
      <c r="D313" s="126" t="s">
        <v>72</v>
      </c>
      <c r="E313" s="135" t="s">
        <v>655</v>
      </c>
      <c r="F313" s="135" t="s">
        <v>656</v>
      </c>
      <c r="I313" s="128"/>
      <c r="J313" s="136">
        <f>BK313</f>
        <v>0</v>
      </c>
      <c r="L313" s="125"/>
      <c r="M313" s="130"/>
      <c r="P313" s="131">
        <f>SUM(P314:P322)</f>
        <v>0</v>
      </c>
      <c r="R313" s="131">
        <f>SUM(R314:R322)</f>
        <v>0.29767680000000002</v>
      </c>
      <c r="T313" s="132">
        <f>SUM(T314:T322)</f>
        <v>0.30038999999999999</v>
      </c>
      <c r="AR313" s="126" t="s">
        <v>82</v>
      </c>
      <c r="AT313" s="133" t="s">
        <v>72</v>
      </c>
      <c r="AU313" s="133" t="s">
        <v>80</v>
      </c>
      <c r="AY313" s="126" t="s">
        <v>150</v>
      </c>
      <c r="BK313" s="134">
        <f>SUM(BK314:BK322)</f>
        <v>0</v>
      </c>
    </row>
    <row r="314" spans="2:65" s="1" customFormat="1" ht="33" customHeight="1">
      <c r="B314" s="32"/>
      <c r="C314" s="137" t="s">
        <v>375</v>
      </c>
      <c r="D314" s="137" t="s">
        <v>152</v>
      </c>
      <c r="E314" s="138" t="s">
        <v>657</v>
      </c>
      <c r="F314" s="139" t="s">
        <v>658</v>
      </c>
      <c r="G314" s="140" t="s">
        <v>165</v>
      </c>
      <c r="H314" s="141">
        <v>9.69</v>
      </c>
      <c r="I314" s="142"/>
      <c r="J314" s="143">
        <f>ROUND(I314*H314,2)</f>
        <v>0</v>
      </c>
      <c r="K314" s="144"/>
      <c r="L314" s="32"/>
      <c r="M314" s="145" t="s">
        <v>1</v>
      </c>
      <c r="N314" s="146" t="s">
        <v>38</v>
      </c>
      <c r="P314" s="147">
        <f>O314*H314</f>
        <v>0</v>
      </c>
      <c r="Q314" s="147">
        <v>3.0720000000000001E-2</v>
      </c>
      <c r="R314" s="147">
        <f>Q314*H314</f>
        <v>0.29767680000000002</v>
      </c>
      <c r="S314" s="147">
        <v>0</v>
      </c>
      <c r="T314" s="148">
        <f>S314*H314</f>
        <v>0</v>
      </c>
      <c r="AR314" s="149" t="s">
        <v>212</v>
      </c>
      <c r="AT314" s="149" t="s">
        <v>152</v>
      </c>
      <c r="AU314" s="149" t="s">
        <v>82</v>
      </c>
      <c r="AY314" s="17" t="s">
        <v>150</v>
      </c>
      <c r="BE314" s="150">
        <f>IF(N314="základní",J314,0)</f>
        <v>0</v>
      </c>
      <c r="BF314" s="150">
        <f>IF(N314="snížená",J314,0)</f>
        <v>0</v>
      </c>
      <c r="BG314" s="150">
        <f>IF(N314="zákl. přenesená",J314,0)</f>
        <v>0</v>
      </c>
      <c r="BH314" s="150">
        <f>IF(N314="sníž. přenesená",J314,0)</f>
        <v>0</v>
      </c>
      <c r="BI314" s="150">
        <f>IF(N314="nulová",J314,0)</f>
        <v>0</v>
      </c>
      <c r="BJ314" s="17" t="s">
        <v>80</v>
      </c>
      <c r="BK314" s="150">
        <f>ROUND(I314*H314,2)</f>
        <v>0</v>
      </c>
      <c r="BL314" s="17" t="s">
        <v>212</v>
      </c>
      <c r="BM314" s="149" t="s">
        <v>659</v>
      </c>
    </row>
    <row r="315" spans="2:65" s="12" customFormat="1">
      <c r="B315" s="151"/>
      <c r="D315" s="152" t="s">
        <v>157</v>
      </c>
      <c r="E315" s="153" t="s">
        <v>1</v>
      </c>
      <c r="F315" s="154" t="s">
        <v>636</v>
      </c>
      <c r="H315" s="153" t="s">
        <v>1</v>
      </c>
      <c r="I315" s="155"/>
      <c r="L315" s="151"/>
      <c r="M315" s="156"/>
      <c r="T315" s="157"/>
      <c r="AT315" s="153" t="s">
        <v>157</v>
      </c>
      <c r="AU315" s="153" t="s">
        <v>82</v>
      </c>
      <c r="AV315" s="12" t="s">
        <v>80</v>
      </c>
      <c r="AW315" s="12" t="s">
        <v>30</v>
      </c>
      <c r="AX315" s="12" t="s">
        <v>73</v>
      </c>
      <c r="AY315" s="153" t="s">
        <v>150</v>
      </c>
    </row>
    <row r="316" spans="2:65" s="13" customFormat="1">
      <c r="B316" s="158"/>
      <c r="D316" s="152" t="s">
        <v>157</v>
      </c>
      <c r="E316" s="159" t="s">
        <v>1</v>
      </c>
      <c r="F316" s="160" t="s">
        <v>637</v>
      </c>
      <c r="H316" s="161">
        <v>9.69</v>
      </c>
      <c r="I316" s="162"/>
      <c r="L316" s="158"/>
      <c r="M316" s="163"/>
      <c r="T316" s="164"/>
      <c r="AT316" s="159" t="s">
        <v>157</v>
      </c>
      <c r="AU316" s="159" t="s">
        <v>82</v>
      </c>
      <c r="AV316" s="13" t="s">
        <v>82</v>
      </c>
      <c r="AW316" s="13" t="s">
        <v>30</v>
      </c>
      <c r="AX316" s="13" t="s">
        <v>73</v>
      </c>
      <c r="AY316" s="159" t="s">
        <v>150</v>
      </c>
    </row>
    <row r="317" spans="2:65" s="14" customFormat="1">
      <c r="B317" s="165"/>
      <c r="D317" s="152" t="s">
        <v>157</v>
      </c>
      <c r="E317" s="166" t="s">
        <v>1</v>
      </c>
      <c r="F317" s="167" t="s">
        <v>162</v>
      </c>
      <c r="H317" s="168">
        <v>9.69</v>
      </c>
      <c r="I317" s="169"/>
      <c r="L317" s="165"/>
      <c r="M317" s="170"/>
      <c r="T317" s="171"/>
      <c r="AT317" s="166" t="s">
        <v>157</v>
      </c>
      <c r="AU317" s="166" t="s">
        <v>82</v>
      </c>
      <c r="AV317" s="14" t="s">
        <v>156</v>
      </c>
      <c r="AW317" s="14" t="s">
        <v>30</v>
      </c>
      <c r="AX317" s="14" t="s">
        <v>80</v>
      </c>
      <c r="AY317" s="166" t="s">
        <v>150</v>
      </c>
    </row>
    <row r="318" spans="2:65" s="1" customFormat="1" ht="37.9" customHeight="1">
      <c r="B318" s="32"/>
      <c r="C318" s="137" t="s">
        <v>390</v>
      </c>
      <c r="D318" s="137" t="s">
        <v>152</v>
      </c>
      <c r="E318" s="138" t="s">
        <v>660</v>
      </c>
      <c r="F318" s="139" t="s">
        <v>661</v>
      </c>
      <c r="G318" s="140" t="s">
        <v>165</v>
      </c>
      <c r="H318" s="141">
        <v>9.69</v>
      </c>
      <c r="I318" s="142"/>
      <c r="J318" s="143">
        <f>ROUND(I318*H318,2)</f>
        <v>0</v>
      </c>
      <c r="K318" s="144"/>
      <c r="L318" s="32"/>
      <c r="M318" s="145" t="s">
        <v>1</v>
      </c>
      <c r="N318" s="146" t="s">
        <v>38</v>
      </c>
      <c r="P318" s="147">
        <f>O318*H318</f>
        <v>0</v>
      </c>
      <c r="Q318" s="147">
        <v>0</v>
      </c>
      <c r="R318" s="147">
        <f>Q318*H318</f>
        <v>0</v>
      </c>
      <c r="S318" s="147">
        <v>3.1E-2</v>
      </c>
      <c r="T318" s="148">
        <f>S318*H318</f>
        <v>0.30038999999999999</v>
      </c>
      <c r="AR318" s="149" t="s">
        <v>212</v>
      </c>
      <c r="AT318" s="149" t="s">
        <v>152</v>
      </c>
      <c r="AU318" s="149" t="s">
        <v>82</v>
      </c>
      <c r="AY318" s="17" t="s">
        <v>150</v>
      </c>
      <c r="BE318" s="150">
        <f>IF(N318="základní",J318,0)</f>
        <v>0</v>
      </c>
      <c r="BF318" s="150">
        <f>IF(N318="snížená",J318,0)</f>
        <v>0</v>
      </c>
      <c r="BG318" s="150">
        <f>IF(N318="zákl. přenesená",J318,0)</f>
        <v>0</v>
      </c>
      <c r="BH318" s="150">
        <f>IF(N318="sníž. přenesená",J318,0)</f>
        <v>0</v>
      </c>
      <c r="BI318" s="150">
        <f>IF(N318="nulová",J318,0)</f>
        <v>0</v>
      </c>
      <c r="BJ318" s="17" t="s">
        <v>80</v>
      </c>
      <c r="BK318" s="150">
        <f>ROUND(I318*H318,2)</f>
        <v>0</v>
      </c>
      <c r="BL318" s="17" t="s">
        <v>212</v>
      </c>
      <c r="BM318" s="149" t="s">
        <v>662</v>
      </c>
    </row>
    <row r="319" spans="2:65" s="12" customFormat="1">
      <c r="B319" s="151"/>
      <c r="D319" s="152" t="s">
        <v>157</v>
      </c>
      <c r="E319" s="153" t="s">
        <v>1</v>
      </c>
      <c r="F319" s="154" t="s">
        <v>636</v>
      </c>
      <c r="H319" s="153" t="s">
        <v>1</v>
      </c>
      <c r="I319" s="155"/>
      <c r="L319" s="151"/>
      <c r="M319" s="156"/>
      <c r="T319" s="157"/>
      <c r="AT319" s="153" t="s">
        <v>157</v>
      </c>
      <c r="AU319" s="153" t="s">
        <v>82</v>
      </c>
      <c r="AV319" s="12" t="s">
        <v>80</v>
      </c>
      <c r="AW319" s="12" t="s">
        <v>30</v>
      </c>
      <c r="AX319" s="12" t="s">
        <v>73</v>
      </c>
      <c r="AY319" s="153" t="s">
        <v>150</v>
      </c>
    </row>
    <row r="320" spans="2:65" s="13" customFormat="1">
      <c r="B320" s="158"/>
      <c r="D320" s="152" t="s">
        <v>157</v>
      </c>
      <c r="E320" s="159" t="s">
        <v>1</v>
      </c>
      <c r="F320" s="160" t="s">
        <v>637</v>
      </c>
      <c r="H320" s="161">
        <v>9.69</v>
      </c>
      <c r="I320" s="162"/>
      <c r="L320" s="158"/>
      <c r="M320" s="163"/>
      <c r="T320" s="164"/>
      <c r="AT320" s="159" t="s">
        <v>157</v>
      </c>
      <c r="AU320" s="159" t="s">
        <v>82</v>
      </c>
      <c r="AV320" s="13" t="s">
        <v>82</v>
      </c>
      <c r="AW320" s="13" t="s">
        <v>30</v>
      </c>
      <c r="AX320" s="13" t="s">
        <v>73</v>
      </c>
      <c r="AY320" s="159" t="s">
        <v>150</v>
      </c>
    </row>
    <row r="321" spans="2:65" s="14" customFormat="1">
      <c r="B321" s="165"/>
      <c r="D321" s="152" t="s">
        <v>157</v>
      </c>
      <c r="E321" s="166" t="s">
        <v>1</v>
      </c>
      <c r="F321" s="167" t="s">
        <v>162</v>
      </c>
      <c r="H321" s="168">
        <v>9.69</v>
      </c>
      <c r="I321" s="169"/>
      <c r="L321" s="165"/>
      <c r="M321" s="170"/>
      <c r="T321" s="171"/>
      <c r="AT321" s="166" t="s">
        <v>157</v>
      </c>
      <c r="AU321" s="166" t="s">
        <v>82</v>
      </c>
      <c r="AV321" s="14" t="s">
        <v>156</v>
      </c>
      <c r="AW321" s="14" t="s">
        <v>30</v>
      </c>
      <c r="AX321" s="14" t="s">
        <v>80</v>
      </c>
      <c r="AY321" s="166" t="s">
        <v>150</v>
      </c>
    </row>
    <row r="322" spans="2:65" s="1" customFormat="1" ht="49.15" customHeight="1">
      <c r="B322" s="32"/>
      <c r="C322" s="137" t="s">
        <v>395</v>
      </c>
      <c r="D322" s="137" t="s">
        <v>152</v>
      </c>
      <c r="E322" s="138" t="s">
        <v>663</v>
      </c>
      <c r="F322" s="139" t="s">
        <v>664</v>
      </c>
      <c r="G322" s="140" t="s">
        <v>175</v>
      </c>
      <c r="H322" s="141">
        <v>0.29799999999999999</v>
      </c>
      <c r="I322" s="142"/>
      <c r="J322" s="143">
        <f>ROUND(I322*H322,2)</f>
        <v>0</v>
      </c>
      <c r="K322" s="144"/>
      <c r="L322" s="32"/>
      <c r="M322" s="145" t="s">
        <v>1</v>
      </c>
      <c r="N322" s="146" t="s">
        <v>38</v>
      </c>
      <c r="P322" s="147">
        <f>O322*H322</f>
        <v>0</v>
      </c>
      <c r="Q322" s="147">
        <v>0</v>
      </c>
      <c r="R322" s="147">
        <f>Q322*H322</f>
        <v>0</v>
      </c>
      <c r="S322" s="147">
        <v>0</v>
      </c>
      <c r="T322" s="148">
        <f>S322*H322</f>
        <v>0</v>
      </c>
      <c r="AR322" s="149" t="s">
        <v>212</v>
      </c>
      <c r="AT322" s="149" t="s">
        <v>152</v>
      </c>
      <c r="AU322" s="149" t="s">
        <v>82</v>
      </c>
      <c r="AY322" s="17" t="s">
        <v>150</v>
      </c>
      <c r="BE322" s="150">
        <f>IF(N322="základní",J322,0)</f>
        <v>0</v>
      </c>
      <c r="BF322" s="150">
        <f>IF(N322="snížená",J322,0)</f>
        <v>0</v>
      </c>
      <c r="BG322" s="150">
        <f>IF(N322="zákl. přenesená",J322,0)</f>
        <v>0</v>
      </c>
      <c r="BH322" s="150">
        <f>IF(N322="sníž. přenesená",J322,0)</f>
        <v>0</v>
      </c>
      <c r="BI322" s="150">
        <f>IF(N322="nulová",J322,0)</f>
        <v>0</v>
      </c>
      <c r="BJ322" s="17" t="s">
        <v>80</v>
      </c>
      <c r="BK322" s="150">
        <f>ROUND(I322*H322,2)</f>
        <v>0</v>
      </c>
      <c r="BL322" s="17" t="s">
        <v>212</v>
      </c>
      <c r="BM322" s="149" t="s">
        <v>665</v>
      </c>
    </row>
    <row r="323" spans="2:65" s="11" customFormat="1" ht="22.9" customHeight="1">
      <c r="B323" s="125"/>
      <c r="D323" s="126" t="s">
        <v>72</v>
      </c>
      <c r="E323" s="135" t="s">
        <v>666</v>
      </c>
      <c r="F323" s="135" t="s">
        <v>667</v>
      </c>
      <c r="I323" s="128"/>
      <c r="J323" s="136">
        <f>BK323</f>
        <v>0</v>
      </c>
      <c r="L323" s="125"/>
      <c r="M323" s="130"/>
      <c r="P323" s="131">
        <f>SUM(P324:P331)</f>
        <v>0</v>
      </c>
      <c r="R323" s="131">
        <f>SUM(R324:R331)</f>
        <v>2.6670000000000001E-3</v>
      </c>
      <c r="T323" s="132">
        <f>SUM(T324:T331)</f>
        <v>3.5070000000000001E-3</v>
      </c>
      <c r="AR323" s="126" t="s">
        <v>82</v>
      </c>
      <c r="AT323" s="133" t="s">
        <v>72</v>
      </c>
      <c r="AU323" s="133" t="s">
        <v>80</v>
      </c>
      <c r="AY323" s="126" t="s">
        <v>150</v>
      </c>
      <c r="BK323" s="134">
        <f>SUM(BK324:BK331)</f>
        <v>0</v>
      </c>
    </row>
    <row r="324" spans="2:65" s="1" customFormat="1" ht="24.2" customHeight="1">
      <c r="B324" s="32"/>
      <c r="C324" s="137" t="s">
        <v>399</v>
      </c>
      <c r="D324" s="137" t="s">
        <v>152</v>
      </c>
      <c r="E324" s="138" t="s">
        <v>668</v>
      </c>
      <c r="F324" s="139" t="s">
        <v>669</v>
      </c>
      <c r="G324" s="140" t="s">
        <v>244</v>
      </c>
      <c r="H324" s="141">
        <v>2.1</v>
      </c>
      <c r="I324" s="142"/>
      <c r="J324" s="143">
        <f>ROUND(I324*H324,2)</f>
        <v>0</v>
      </c>
      <c r="K324" s="144"/>
      <c r="L324" s="32"/>
      <c r="M324" s="145" t="s">
        <v>1</v>
      </c>
      <c r="N324" s="146" t="s">
        <v>38</v>
      </c>
      <c r="P324" s="147">
        <f>O324*H324</f>
        <v>0</v>
      </c>
      <c r="Q324" s="147">
        <v>0</v>
      </c>
      <c r="R324" s="147">
        <f>Q324*H324</f>
        <v>0</v>
      </c>
      <c r="S324" s="147">
        <v>1.67E-3</v>
      </c>
      <c r="T324" s="148">
        <f>S324*H324</f>
        <v>3.5070000000000001E-3</v>
      </c>
      <c r="AR324" s="149" t="s">
        <v>212</v>
      </c>
      <c r="AT324" s="149" t="s">
        <v>152</v>
      </c>
      <c r="AU324" s="149" t="s">
        <v>82</v>
      </c>
      <c r="AY324" s="17" t="s">
        <v>150</v>
      </c>
      <c r="BE324" s="150">
        <f>IF(N324="základní",J324,0)</f>
        <v>0</v>
      </c>
      <c r="BF324" s="150">
        <f>IF(N324="snížená",J324,0)</f>
        <v>0</v>
      </c>
      <c r="BG324" s="150">
        <f>IF(N324="zákl. přenesená",J324,0)</f>
        <v>0</v>
      </c>
      <c r="BH324" s="150">
        <f>IF(N324="sníž. přenesená",J324,0)</f>
        <v>0</v>
      </c>
      <c r="BI324" s="150">
        <f>IF(N324="nulová",J324,0)</f>
        <v>0</v>
      </c>
      <c r="BJ324" s="17" t="s">
        <v>80</v>
      </c>
      <c r="BK324" s="150">
        <f>ROUND(I324*H324,2)</f>
        <v>0</v>
      </c>
      <c r="BL324" s="17" t="s">
        <v>212</v>
      </c>
      <c r="BM324" s="149" t="s">
        <v>670</v>
      </c>
    </row>
    <row r="325" spans="2:65" s="13" customFormat="1">
      <c r="B325" s="158"/>
      <c r="D325" s="152" t="s">
        <v>157</v>
      </c>
      <c r="E325" s="159" t="s">
        <v>1</v>
      </c>
      <c r="F325" s="160" t="s">
        <v>671</v>
      </c>
      <c r="H325" s="161">
        <v>2.1</v>
      </c>
      <c r="I325" s="162"/>
      <c r="L325" s="158"/>
      <c r="M325" s="163"/>
      <c r="T325" s="164"/>
      <c r="AT325" s="159" t="s">
        <v>157</v>
      </c>
      <c r="AU325" s="159" t="s">
        <v>82</v>
      </c>
      <c r="AV325" s="13" t="s">
        <v>82</v>
      </c>
      <c r="AW325" s="13" t="s">
        <v>30</v>
      </c>
      <c r="AX325" s="13" t="s">
        <v>73</v>
      </c>
      <c r="AY325" s="159" t="s">
        <v>150</v>
      </c>
    </row>
    <row r="326" spans="2:65" s="14" customFormat="1">
      <c r="B326" s="165"/>
      <c r="D326" s="152" t="s">
        <v>157</v>
      </c>
      <c r="E326" s="166" t="s">
        <v>1</v>
      </c>
      <c r="F326" s="167" t="s">
        <v>162</v>
      </c>
      <c r="H326" s="168">
        <v>2.1</v>
      </c>
      <c r="I326" s="169"/>
      <c r="L326" s="165"/>
      <c r="M326" s="170"/>
      <c r="T326" s="171"/>
      <c r="AT326" s="166" t="s">
        <v>157</v>
      </c>
      <c r="AU326" s="166" t="s">
        <v>82</v>
      </c>
      <c r="AV326" s="14" t="s">
        <v>156</v>
      </c>
      <c r="AW326" s="14" t="s">
        <v>30</v>
      </c>
      <c r="AX326" s="14" t="s">
        <v>80</v>
      </c>
      <c r="AY326" s="166" t="s">
        <v>150</v>
      </c>
    </row>
    <row r="327" spans="2:65" s="1" customFormat="1" ht="33" customHeight="1">
      <c r="B327" s="32"/>
      <c r="C327" s="137" t="s">
        <v>405</v>
      </c>
      <c r="D327" s="137" t="s">
        <v>152</v>
      </c>
      <c r="E327" s="138" t="s">
        <v>672</v>
      </c>
      <c r="F327" s="139" t="s">
        <v>673</v>
      </c>
      <c r="G327" s="140" t="s">
        <v>244</v>
      </c>
      <c r="H327" s="141">
        <v>2.1</v>
      </c>
      <c r="I327" s="142"/>
      <c r="J327" s="143">
        <f>ROUND(I327*H327,2)</f>
        <v>0</v>
      </c>
      <c r="K327" s="144"/>
      <c r="L327" s="32"/>
      <c r="M327" s="145" t="s">
        <v>1</v>
      </c>
      <c r="N327" s="146" t="s">
        <v>38</v>
      </c>
      <c r="P327" s="147">
        <f>O327*H327</f>
        <v>0</v>
      </c>
      <c r="Q327" s="147">
        <v>1.2700000000000001E-3</v>
      </c>
      <c r="R327" s="147">
        <f>Q327*H327</f>
        <v>2.6670000000000001E-3</v>
      </c>
      <c r="S327" s="147">
        <v>0</v>
      </c>
      <c r="T327" s="148">
        <f>S327*H327</f>
        <v>0</v>
      </c>
      <c r="AR327" s="149" t="s">
        <v>212</v>
      </c>
      <c r="AT327" s="149" t="s">
        <v>152</v>
      </c>
      <c r="AU327" s="149" t="s">
        <v>82</v>
      </c>
      <c r="AY327" s="17" t="s">
        <v>150</v>
      </c>
      <c r="BE327" s="150">
        <f>IF(N327="základní",J327,0)</f>
        <v>0</v>
      </c>
      <c r="BF327" s="150">
        <f>IF(N327="snížená",J327,0)</f>
        <v>0</v>
      </c>
      <c r="BG327" s="150">
        <f>IF(N327="zákl. přenesená",J327,0)</f>
        <v>0</v>
      </c>
      <c r="BH327" s="150">
        <f>IF(N327="sníž. přenesená",J327,0)</f>
        <v>0</v>
      </c>
      <c r="BI327" s="150">
        <f>IF(N327="nulová",J327,0)</f>
        <v>0</v>
      </c>
      <c r="BJ327" s="17" t="s">
        <v>80</v>
      </c>
      <c r="BK327" s="150">
        <f>ROUND(I327*H327,2)</f>
        <v>0</v>
      </c>
      <c r="BL327" s="17" t="s">
        <v>212</v>
      </c>
      <c r="BM327" s="149" t="s">
        <v>674</v>
      </c>
    </row>
    <row r="328" spans="2:65" s="12" customFormat="1">
      <c r="B328" s="151"/>
      <c r="D328" s="152" t="s">
        <v>157</v>
      </c>
      <c r="E328" s="153" t="s">
        <v>1</v>
      </c>
      <c r="F328" s="154" t="s">
        <v>675</v>
      </c>
      <c r="H328" s="153" t="s">
        <v>1</v>
      </c>
      <c r="I328" s="155"/>
      <c r="L328" s="151"/>
      <c r="M328" s="156"/>
      <c r="T328" s="157"/>
      <c r="AT328" s="153" t="s">
        <v>157</v>
      </c>
      <c r="AU328" s="153" t="s">
        <v>82</v>
      </c>
      <c r="AV328" s="12" t="s">
        <v>80</v>
      </c>
      <c r="AW328" s="12" t="s">
        <v>30</v>
      </c>
      <c r="AX328" s="12" t="s">
        <v>73</v>
      </c>
      <c r="AY328" s="153" t="s">
        <v>150</v>
      </c>
    </row>
    <row r="329" spans="2:65" s="13" customFormat="1">
      <c r="B329" s="158"/>
      <c r="D329" s="152" t="s">
        <v>157</v>
      </c>
      <c r="E329" s="159" t="s">
        <v>1</v>
      </c>
      <c r="F329" s="160" t="s">
        <v>671</v>
      </c>
      <c r="H329" s="161">
        <v>2.1</v>
      </c>
      <c r="I329" s="162"/>
      <c r="L329" s="158"/>
      <c r="M329" s="163"/>
      <c r="T329" s="164"/>
      <c r="AT329" s="159" t="s">
        <v>157</v>
      </c>
      <c r="AU329" s="159" t="s">
        <v>82</v>
      </c>
      <c r="AV329" s="13" t="s">
        <v>82</v>
      </c>
      <c r="AW329" s="13" t="s">
        <v>30</v>
      </c>
      <c r="AX329" s="13" t="s">
        <v>73</v>
      </c>
      <c r="AY329" s="159" t="s">
        <v>150</v>
      </c>
    </row>
    <row r="330" spans="2:65" s="14" customFormat="1">
      <c r="B330" s="165"/>
      <c r="D330" s="152" t="s">
        <v>157</v>
      </c>
      <c r="E330" s="166" t="s">
        <v>1</v>
      </c>
      <c r="F330" s="167" t="s">
        <v>162</v>
      </c>
      <c r="H330" s="168">
        <v>2.1</v>
      </c>
      <c r="I330" s="169"/>
      <c r="L330" s="165"/>
      <c r="M330" s="170"/>
      <c r="T330" s="171"/>
      <c r="AT330" s="166" t="s">
        <v>157</v>
      </c>
      <c r="AU330" s="166" t="s">
        <v>82</v>
      </c>
      <c r="AV330" s="14" t="s">
        <v>156</v>
      </c>
      <c r="AW330" s="14" t="s">
        <v>30</v>
      </c>
      <c r="AX330" s="14" t="s">
        <v>80</v>
      </c>
      <c r="AY330" s="166" t="s">
        <v>150</v>
      </c>
    </row>
    <row r="331" spans="2:65" s="1" customFormat="1" ht="49.15" customHeight="1">
      <c r="B331" s="32"/>
      <c r="C331" s="137" t="s">
        <v>676</v>
      </c>
      <c r="D331" s="137" t="s">
        <v>152</v>
      </c>
      <c r="E331" s="138" t="s">
        <v>677</v>
      </c>
      <c r="F331" s="139" t="s">
        <v>678</v>
      </c>
      <c r="G331" s="140" t="s">
        <v>175</v>
      </c>
      <c r="H331" s="141">
        <v>3.0000000000000001E-3</v>
      </c>
      <c r="I331" s="142"/>
      <c r="J331" s="143">
        <f>ROUND(I331*H331,2)</f>
        <v>0</v>
      </c>
      <c r="K331" s="144"/>
      <c r="L331" s="32"/>
      <c r="M331" s="145" t="s">
        <v>1</v>
      </c>
      <c r="N331" s="146" t="s">
        <v>38</v>
      </c>
      <c r="P331" s="147">
        <f>O331*H331</f>
        <v>0</v>
      </c>
      <c r="Q331" s="147">
        <v>0</v>
      </c>
      <c r="R331" s="147">
        <f>Q331*H331</f>
        <v>0</v>
      </c>
      <c r="S331" s="147">
        <v>0</v>
      </c>
      <c r="T331" s="148">
        <f>S331*H331</f>
        <v>0</v>
      </c>
      <c r="AR331" s="149" t="s">
        <v>212</v>
      </c>
      <c r="AT331" s="149" t="s">
        <v>152</v>
      </c>
      <c r="AU331" s="149" t="s">
        <v>82</v>
      </c>
      <c r="AY331" s="17" t="s">
        <v>150</v>
      </c>
      <c r="BE331" s="150">
        <f>IF(N331="základní",J331,0)</f>
        <v>0</v>
      </c>
      <c r="BF331" s="150">
        <f>IF(N331="snížená",J331,0)</f>
        <v>0</v>
      </c>
      <c r="BG331" s="150">
        <f>IF(N331="zákl. přenesená",J331,0)</f>
        <v>0</v>
      </c>
      <c r="BH331" s="150">
        <f>IF(N331="sníž. přenesená",J331,0)</f>
        <v>0</v>
      </c>
      <c r="BI331" s="150">
        <f>IF(N331="nulová",J331,0)</f>
        <v>0</v>
      </c>
      <c r="BJ331" s="17" t="s">
        <v>80</v>
      </c>
      <c r="BK331" s="150">
        <f>ROUND(I331*H331,2)</f>
        <v>0</v>
      </c>
      <c r="BL331" s="17" t="s">
        <v>212</v>
      </c>
      <c r="BM331" s="149" t="s">
        <v>679</v>
      </c>
    </row>
    <row r="332" spans="2:65" s="11" customFormat="1" ht="22.9" customHeight="1">
      <c r="B332" s="125"/>
      <c r="D332" s="126" t="s">
        <v>72</v>
      </c>
      <c r="E332" s="135" t="s">
        <v>680</v>
      </c>
      <c r="F332" s="135" t="s">
        <v>681</v>
      </c>
      <c r="I332" s="128"/>
      <c r="J332" s="136">
        <f>BK332</f>
        <v>0</v>
      </c>
      <c r="L332" s="125"/>
      <c r="M332" s="130"/>
      <c r="P332" s="131">
        <f>SUM(P333:P339)</f>
        <v>0</v>
      </c>
      <c r="R332" s="131">
        <f>SUM(R333:R339)</f>
        <v>1.08E-3</v>
      </c>
      <c r="T332" s="132">
        <f>SUM(T333:T339)</f>
        <v>0</v>
      </c>
      <c r="AR332" s="126" t="s">
        <v>82</v>
      </c>
      <c r="AT332" s="133" t="s">
        <v>72</v>
      </c>
      <c r="AU332" s="133" t="s">
        <v>80</v>
      </c>
      <c r="AY332" s="126" t="s">
        <v>150</v>
      </c>
      <c r="BK332" s="134">
        <f>SUM(BK333:BK339)</f>
        <v>0</v>
      </c>
    </row>
    <row r="333" spans="2:65" s="1" customFormat="1" ht="24.2" customHeight="1">
      <c r="B333" s="32"/>
      <c r="C333" s="137" t="s">
        <v>682</v>
      </c>
      <c r="D333" s="137" t="s">
        <v>152</v>
      </c>
      <c r="E333" s="138" t="s">
        <v>683</v>
      </c>
      <c r="F333" s="139" t="s">
        <v>684</v>
      </c>
      <c r="G333" s="140" t="s">
        <v>211</v>
      </c>
      <c r="H333" s="141">
        <v>1</v>
      </c>
      <c r="I333" s="142"/>
      <c r="J333" s="143">
        <f>ROUND(I333*H333,2)</f>
        <v>0</v>
      </c>
      <c r="K333" s="144"/>
      <c r="L333" s="32"/>
      <c r="M333" s="145" t="s">
        <v>1</v>
      </c>
      <c r="N333" s="146" t="s">
        <v>38</v>
      </c>
      <c r="P333" s="147">
        <f>O333*H333</f>
        <v>0</v>
      </c>
      <c r="Q333" s="147">
        <v>0</v>
      </c>
      <c r="R333" s="147">
        <f>Q333*H333</f>
        <v>0</v>
      </c>
      <c r="S333" s="147">
        <v>0</v>
      </c>
      <c r="T333" s="148">
        <f>S333*H333</f>
        <v>0</v>
      </c>
      <c r="AR333" s="149" t="s">
        <v>212</v>
      </c>
      <c r="AT333" s="149" t="s">
        <v>152</v>
      </c>
      <c r="AU333" s="149" t="s">
        <v>82</v>
      </c>
      <c r="AY333" s="17" t="s">
        <v>150</v>
      </c>
      <c r="BE333" s="150">
        <f>IF(N333="základní",J333,0)</f>
        <v>0</v>
      </c>
      <c r="BF333" s="150">
        <f>IF(N333="snížená",J333,0)</f>
        <v>0</v>
      </c>
      <c r="BG333" s="150">
        <f>IF(N333="zákl. přenesená",J333,0)</f>
        <v>0</v>
      </c>
      <c r="BH333" s="150">
        <f>IF(N333="sníž. přenesená",J333,0)</f>
        <v>0</v>
      </c>
      <c r="BI333" s="150">
        <f>IF(N333="nulová",J333,0)</f>
        <v>0</v>
      </c>
      <c r="BJ333" s="17" t="s">
        <v>80</v>
      </c>
      <c r="BK333" s="150">
        <f>ROUND(I333*H333,2)</f>
        <v>0</v>
      </c>
      <c r="BL333" s="17" t="s">
        <v>212</v>
      </c>
      <c r="BM333" s="149" t="s">
        <v>685</v>
      </c>
    </row>
    <row r="334" spans="2:65" s="13" customFormat="1">
      <c r="B334" s="158"/>
      <c r="D334" s="152" t="s">
        <v>157</v>
      </c>
      <c r="E334" s="159" t="s">
        <v>1</v>
      </c>
      <c r="F334" s="160" t="s">
        <v>218</v>
      </c>
      <c r="H334" s="161">
        <v>1</v>
      </c>
      <c r="I334" s="162"/>
      <c r="L334" s="158"/>
      <c r="M334" s="163"/>
      <c r="T334" s="164"/>
      <c r="AT334" s="159" t="s">
        <v>157</v>
      </c>
      <c r="AU334" s="159" t="s">
        <v>82</v>
      </c>
      <c r="AV334" s="13" t="s">
        <v>82</v>
      </c>
      <c r="AW334" s="13" t="s">
        <v>30</v>
      </c>
      <c r="AX334" s="13" t="s">
        <v>73</v>
      </c>
      <c r="AY334" s="159" t="s">
        <v>150</v>
      </c>
    </row>
    <row r="335" spans="2:65" s="14" customFormat="1">
      <c r="B335" s="165"/>
      <c r="D335" s="152" t="s">
        <v>157</v>
      </c>
      <c r="E335" s="166" t="s">
        <v>1</v>
      </c>
      <c r="F335" s="167" t="s">
        <v>162</v>
      </c>
      <c r="H335" s="168">
        <v>1</v>
      </c>
      <c r="I335" s="169"/>
      <c r="L335" s="165"/>
      <c r="M335" s="170"/>
      <c r="T335" s="171"/>
      <c r="AT335" s="166" t="s">
        <v>157</v>
      </c>
      <c r="AU335" s="166" t="s">
        <v>82</v>
      </c>
      <c r="AV335" s="14" t="s">
        <v>156</v>
      </c>
      <c r="AW335" s="14" t="s">
        <v>30</v>
      </c>
      <c r="AX335" s="14" t="s">
        <v>80</v>
      </c>
      <c r="AY335" s="166" t="s">
        <v>150</v>
      </c>
    </row>
    <row r="336" spans="2:65" s="1" customFormat="1" ht="21.75" customHeight="1">
      <c r="B336" s="32"/>
      <c r="C336" s="172" t="s">
        <v>230</v>
      </c>
      <c r="D336" s="172" t="s">
        <v>234</v>
      </c>
      <c r="E336" s="173" t="s">
        <v>686</v>
      </c>
      <c r="F336" s="174" t="s">
        <v>687</v>
      </c>
      <c r="G336" s="175" t="s">
        <v>211</v>
      </c>
      <c r="H336" s="176">
        <v>1</v>
      </c>
      <c r="I336" s="177"/>
      <c r="J336" s="178">
        <f>ROUND(I336*H336,2)</f>
        <v>0</v>
      </c>
      <c r="K336" s="179"/>
      <c r="L336" s="180"/>
      <c r="M336" s="181" t="s">
        <v>1</v>
      </c>
      <c r="N336" s="182" t="s">
        <v>38</v>
      </c>
      <c r="P336" s="147">
        <f>O336*H336</f>
        <v>0</v>
      </c>
      <c r="Q336" s="147">
        <v>1.08E-3</v>
      </c>
      <c r="R336" s="147">
        <f>Q336*H336</f>
        <v>1.08E-3</v>
      </c>
      <c r="S336" s="147">
        <v>0</v>
      </c>
      <c r="T336" s="148">
        <f>S336*H336</f>
        <v>0</v>
      </c>
      <c r="AR336" s="149" t="s">
        <v>345</v>
      </c>
      <c r="AT336" s="149" t="s">
        <v>234</v>
      </c>
      <c r="AU336" s="149" t="s">
        <v>82</v>
      </c>
      <c r="AY336" s="17" t="s">
        <v>150</v>
      </c>
      <c r="BE336" s="150">
        <f>IF(N336="základní",J336,0)</f>
        <v>0</v>
      </c>
      <c r="BF336" s="150">
        <f>IF(N336="snížená",J336,0)</f>
        <v>0</v>
      </c>
      <c r="BG336" s="150">
        <f>IF(N336="zákl. přenesená",J336,0)</f>
        <v>0</v>
      </c>
      <c r="BH336" s="150">
        <f>IF(N336="sníž. přenesená",J336,0)</f>
        <v>0</v>
      </c>
      <c r="BI336" s="150">
        <f>IF(N336="nulová",J336,0)</f>
        <v>0</v>
      </c>
      <c r="BJ336" s="17" t="s">
        <v>80</v>
      </c>
      <c r="BK336" s="150">
        <f>ROUND(I336*H336,2)</f>
        <v>0</v>
      </c>
      <c r="BL336" s="17" t="s">
        <v>212</v>
      </c>
      <c r="BM336" s="149" t="s">
        <v>688</v>
      </c>
    </row>
    <row r="337" spans="2:65" s="13" customFormat="1">
      <c r="B337" s="158"/>
      <c r="D337" s="152" t="s">
        <v>157</v>
      </c>
      <c r="E337" s="159" t="s">
        <v>1</v>
      </c>
      <c r="F337" s="160" t="s">
        <v>218</v>
      </c>
      <c r="H337" s="161">
        <v>1</v>
      </c>
      <c r="I337" s="162"/>
      <c r="L337" s="158"/>
      <c r="M337" s="163"/>
      <c r="T337" s="164"/>
      <c r="AT337" s="159" t="s">
        <v>157</v>
      </c>
      <c r="AU337" s="159" t="s">
        <v>82</v>
      </c>
      <c r="AV337" s="13" t="s">
        <v>82</v>
      </c>
      <c r="AW337" s="13" t="s">
        <v>30</v>
      </c>
      <c r="AX337" s="13" t="s">
        <v>73</v>
      </c>
      <c r="AY337" s="159" t="s">
        <v>150</v>
      </c>
    </row>
    <row r="338" spans="2:65" s="14" customFormat="1">
      <c r="B338" s="165"/>
      <c r="D338" s="152" t="s">
        <v>157</v>
      </c>
      <c r="E338" s="166" t="s">
        <v>1</v>
      </c>
      <c r="F338" s="167" t="s">
        <v>162</v>
      </c>
      <c r="H338" s="168">
        <v>1</v>
      </c>
      <c r="I338" s="169"/>
      <c r="L338" s="165"/>
      <c r="M338" s="170"/>
      <c r="T338" s="171"/>
      <c r="AT338" s="166" t="s">
        <v>157</v>
      </c>
      <c r="AU338" s="166" t="s">
        <v>82</v>
      </c>
      <c r="AV338" s="14" t="s">
        <v>156</v>
      </c>
      <c r="AW338" s="14" t="s">
        <v>30</v>
      </c>
      <c r="AX338" s="14" t="s">
        <v>80</v>
      </c>
      <c r="AY338" s="166" t="s">
        <v>150</v>
      </c>
    </row>
    <row r="339" spans="2:65" s="1" customFormat="1" ht="49.15" customHeight="1">
      <c r="B339" s="32"/>
      <c r="C339" s="137" t="s">
        <v>689</v>
      </c>
      <c r="D339" s="137" t="s">
        <v>152</v>
      </c>
      <c r="E339" s="138" t="s">
        <v>690</v>
      </c>
      <c r="F339" s="139" t="s">
        <v>691</v>
      </c>
      <c r="G339" s="140" t="s">
        <v>175</v>
      </c>
      <c r="H339" s="141">
        <v>1E-3</v>
      </c>
      <c r="I339" s="142"/>
      <c r="J339" s="143">
        <f>ROUND(I339*H339,2)</f>
        <v>0</v>
      </c>
      <c r="K339" s="144"/>
      <c r="L339" s="32"/>
      <c r="M339" s="145" t="s">
        <v>1</v>
      </c>
      <c r="N339" s="146" t="s">
        <v>38</v>
      </c>
      <c r="P339" s="147">
        <f>O339*H339</f>
        <v>0</v>
      </c>
      <c r="Q339" s="147">
        <v>0</v>
      </c>
      <c r="R339" s="147">
        <f>Q339*H339</f>
        <v>0</v>
      </c>
      <c r="S339" s="147">
        <v>0</v>
      </c>
      <c r="T339" s="148">
        <f>S339*H339</f>
        <v>0</v>
      </c>
      <c r="AR339" s="149" t="s">
        <v>212</v>
      </c>
      <c r="AT339" s="149" t="s">
        <v>152</v>
      </c>
      <c r="AU339" s="149" t="s">
        <v>82</v>
      </c>
      <c r="AY339" s="17" t="s">
        <v>150</v>
      </c>
      <c r="BE339" s="150">
        <f>IF(N339="základní",J339,0)</f>
        <v>0</v>
      </c>
      <c r="BF339" s="150">
        <f>IF(N339="snížená",J339,0)</f>
        <v>0</v>
      </c>
      <c r="BG339" s="150">
        <f>IF(N339="zákl. přenesená",J339,0)</f>
        <v>0</v>
      </c>
      <c r="BH339" s="150">
        <f>IF(N339="sníž. přenesená",J339,0)</f>
        <v>0</v>
      </c>
      <c r="BI339" s="150">
        <f>IF(N339="nulová",J339,0)</f>
        <v>0</v>
      </c>
      <c r="BJ339" s="17" t="s">
        <v>80</v>
      </c>
      <c r="BK339" s="150">
        <f>ROUND(I339*H339,2)</f>
        <v>0</v>
      </c>
      <c r="BL339" s="17" t="s">
        <v>212</v>
      </c>
      <c r="BM339" s="149" t="s">
        <v>692</v>
      </c>
    </row>
    <row r="340" spans="2:65" s="11" customFormat="1" ht="22.9" customHeight="1">
      <c r="B340" s="125"/>
      <c r="D340" s="126" t="s">
        <v>72</v>
      </c>
      <c r="E340" s="135" t="s">
        <v>349</v>
      </c>
      <c r="F340" s="135" t="s">
        <v>350</v>
      </c>
      <c r="I340" s="128"/>
      <c r="J340" s="136">
        <f>BK340</f>
        <v>0</v>
      </c>
      <c r="L340" s="125"/>
      <c r="M340" s="130"/>
      <c r="P340" s="131">
        <f>SUM(P341:P353)</f>
        <v>0</v>
      </c>
      <c r="R340" s="131">
        <f>SUM(R341:R353)</f>
        <v>3.3E-4</v>
      </c>
      <c r="T340" s="132">
        <f>SUM(T341:T353)</f>
        <v>0</v>
      </c>
      <c r="AR340" s="126" t="s">
        <v>82</v>
      </c>
      <c r="AT340" s="133" t="s">
        <v>72</v>
      </c>
      <c r="AU340" s="133" t="s">
        <v>80</v>
      </c>
      <c r="AY340" s="126" t="s">
        <v>150</v>
      </c>
      <c r="BK340" s="134">
        <f>SUM(BK341:BK353)</f>
        <v>0</v>
      </c>
    </row>
    <row r="341" spans="2:65" s="1" customFormat="1" ht="24.2" customHeight="1">
      <c r="B341" s="32"/>
      <c r="C341" s="137" t="s">
        <v>237</v>
      </c>
      <c r="D341" s="137" t="s">
        <v>152</v>
      </c>
      <c r="E341" s="138" t="s">
        <v>693</v>
      </c>
      <c r="F341" s="139" t="s">
        <v>694</v>
      </c>
      <c r="G341" s="140" t="s">
        <v>211</v>
      </c>
      <c r="H341" s="141">
        <v>1</v>
      </c>
      <c r="I341" s="142"/>
      <c r="J341" s="143">
        <f>ROUND(I341*H341,2)</f>
        <v>0</v>
      </c>
      <c r="K341" s="144"/>
      <c r="L341" s="32"/>
      <c r="M341" s="145" t="s">
        <v>1</v>
      </c>
      <c r="N341" s="146" t="s">
        <v>38</v>
      </c>
      <c r="P341" s="147">
        <f>O341*H341</f>
        <v>0</v>
      </c>
      <c r="Q341" s="147">
        <v>0</v>
      </c>
      <c r="R341" s="147">
        <f>Q341*H341</f>
        <v>0</v>
      </c>
      <c r="S341" s="147">
        <v>0</v>
      </c>
      <c r="T341" s="148">
        <f>S341*H341</f>
        <v>0</v>
      </c>
      <c r="AR341" s="149" t="s">
        <v>212</v>
      </c>
      <c r="AT341" s="149" t="s">
        <v>152</v>
      </c>
      <c r="AU341" s="149" t="s">
        <v>82</v>
      </c>
      <c r="AY341" s="17" t="s">
        <v>150</v>
      </c>
      <c r="BE341" s="150">
        <f>IF(N341="základní",J341,0)</f>
        <v>0</v>
      </c>
      <c r="BF341" s="150">
        <f>IF(N341="snížená",J341,0)</f>
        <v>0</v>
      </c>
      <c r="BG341" s="150">
        <f>IF(N341="zákl. přenesená",J341,0)</f>
        <v>0</v>
      </c>
      <c r="BH341" s="150">
        <f>IF(N341="sníž. přenesená",J341,0)</f>
        <v>0</v>
      </c>
      <c r="BI341" s="150">
        <f>IF(N341="nulová",J341,0)</f>
        <v>0</v>
      </c>
      <c r="BJ341" s="17" t="s">
        <v>80</v>
      </c>
      <c r="BK341" s="150">
        <f>ROUND(I341*H341,2)</f>
        <v>0</v>
      </c>
      <c r="BL341" s="17" t="s">
        <v>212</v>
      </c>
      <c r="BM341" s="149" t="s">
        <v>695</v>
      </c>
    </row>
    <row r="342" spans="2:65" s="13" customFormat="1">
      <c r="B342" s="158"/>
      <c r="D342" s="152" t="s">
        <v>157</v>
      </c>
      <c r="E342" s="159" t="s">
        <v>1</v>
      </c>
      <c r="F342" s="160" t="s">
        <v>218</v>
      </c>
      <c r="H342" s="161">
        <v>1</v>
      </c>
      <c r="I342" s="162"/>
      <c r="L342" s="158"/>
      <c r="M342" s="163"/>
      <c r="T342" s="164"/>
      <c r="AT342" s="159" t="s">
        <v>157</v>
      </c>
      <c r="AU342" s="159" t="s">
        <v>82</v>
      </c>
      <c r="AV342" s="13" t="s">
        <v>82</v>
      </c>
      <c r="AW342" s="13" t="s">
        <v>30</v>
      </c>
      <c r="AX342" s="13" t="s">
        <v>73</v>
      </c>
      <c r="AY342" s="159" t="s">
        <v>150</v>
      </c>
    </row>
    <row r="343" spans="2:65" s="14" customFormat="1">
      <c r="B343" s="165"/>
      <c r="D343" s="152" t="s">
        <v>157</v>
      </c>
      <c r="E343" s="166" t="s">
        <v>1</v>
      </c>
      <c r="F343" s="167" t="s">
        <v>162</v>
      </c>
      <c r="H343" s="168">
        <v>1</v>
      </c>
      <c r="I343" s="169"/>
      <c r="L343" s="165"/>
      <c r="M343" s="170"/>
      <c r="T343" s="171"/>
      <c r="AT343" s="166" t="s">
        <v>157</v>
      </c>
      <c r="AU343" s="166" t="s">
        <v>82</v>
      </c>
      <c r="AV343" s="14" t="s">
        <v>156</v>
      </c>
      <c r="AW343" s="14" t="s">
        <v>30</v>
      </c>
      <c r="AX343" s="14" t="s">
        <v>80</v>
      </c>
      <c r="AY343" s="166" t="s">
        <v>150</v>
      </c>
    </row>
    <row r="344" spans="2:65" s="1" customFormat="1" ht="53.25" customHeight="1">
      <c r="B344" s="32"/>
      <c r="C344" s="172" t="s">
        <v>696</v>
      </c>
      <c r="D344" s="172" t="s">
        <v>234</v>
      </c>
      <c r="E344" s="173" t="s">
        <v>697</v>
      </c>
      <c r="F344" s="174" t="s">
        <v>698</v>
      </c>
      <c r="G344" s="175" t="s">
        <v>211</v>
      </c>
      <c r="H344" s="176">
        <v>1</v>
      </c>
      <c r="I344" s="177"/>
      <c r="J344" s="178">
        <f>ROUND(I344*H344,2)</f>
        <v>0</v>
      </c>
      <c r="K344" s="179"/>
      <c r="L344" s="180"/>
      <c r="M344" s="181" t="s">
        <v>1</v>
      </c>
      <c r="N344" s="182" t="s">
        <v>38</v>
      </c>
      <c r="P344" s="147">
        <f>O344*H344</f>
        <v>0</v>
      </c>
      <c r="Q344" s="147">
        <v>0</v>
      </c>
      <c r="R344" s="147">
        <f>Q344*H344</f>
        <v>0</v>
      </c>
      <c r="S344" s="147">
        <v>0</v>
      </c>
      <c r="T344" s="148">
        <f>S344*H344</f>
        <v>0</v>
      </c>
      <c r="AR344" s="149" t="s">
        <v>345</v>
      </c>
      <c r="AT344" s="149" t="s">
        <v>234</v>
      </c>
      <c r="AU344" s="149" t="s">
        <v>82</v>
      </c>
      <c r="AY344" s="17" t="s">
        <v>150</v>
      </c>
      <c r="BE344" s="150">
        <f>IF(N344="základní",J344,0)</f>
        <v>0</v>
      </c>
      <c r="BF344" s="150">
        <f>IF(N344="snížená",J344,0)</f>
        <v>0</v>
      </c>
      <c r="BG344" s="150">
        <f>IF(N344="zákl. přenesená",J344,0)</f>
        <v>0</v>
      </c>
      <c r="BH344" s="150">
        <f>IF(N344="sníž. přenesená",J344,0)</f>
        <v>0</v>
      </c>
      <c r="BI344" s="150">
        <f>IF(N344="nulová",J344,0)</f>
        <v>0</v>
      </c>
      <c r="BJ344" s="17" t="s">
        <v>80</v>
      </c>
      <c r="BK344" s="150">
        <f>ROUND(I344*H344,2)</f>
        <v>0</v>
      </c>
      <c r="BL344" s="17" t="s">
        <v>212</v>
      </c>
      <c r="BM344" s="149" t="s">
        <v>699</v>
      </c>
    </row>
    <row r="345" spans="2:65" s="13" customFormat="1">
      <c r="B345" s="158"/>
      <c r="D345" s="152" t="s">
        <v>157</v>
      </c>
      <c r="E345" s="159" t="s">
        <v>1</v>
      </c>
      <c r="F345" s="160" t="s">
        <v>218</v>
      </c>
      <c r="H345" s="161">
        <v>1</v>
      </c>
      <c r="I345" s="162"/>
      <c r="L345" s="158"/>
      <c r="M345" s="163"/>
      <c r="T345" s="164"/>
      <c r="AT345" s="159" t="s">
        <v>157</v>
      </c>
      <c r="AU345" s="159" t="s">
        <v>82</v>
      </c>
      <c r="AV345" s="13" t="s">
        <v>82</v>
      </c>
      <c r="AW345" s="13" t="s">
        <v>30</v>
      </c>
      <c r="AX345" s="13" t="s">
        <v>73</v>
      </c>
      <c r="AY345" s="159" t="s">
        <v>150</v>
      </c>
    </row>
    <row r="346" spans="2:65" s="14" customFormat="1">
      <c r="B346" s="165"/>
      <c r="D346" s="152" t="s">
        <v>157</v>
      </c>
      <c r="E346" s="166" t="s">
        <v>1</v>
      </c>
      <c r="F346" s="167" t="s">
        <v>162</v>
      </c>
      <c r="H346" s="168">
        <v>1</v>
      </c>
      <c r="I346" s="169"/>
      <c r="L346" s="165"/>
      <c r="M346" s="170"/>
      <c r="T346" s="171"/>
      <c r="AT346" s="166" t="s">
        <v>157</v>
      </c>
      <c r="AU346" s="166" t="s">
        <v>82</v>
      </c>
      <c r="AV346" s="14" t="s">
        <v>156</v>
      </c>
      <c r="AW346" s="14" t="s">
        <v>30</v>
      </c>
      <c r="AX346" s="14" t="s">
        <v>80</v>
      </c>
      <c r="AY346" s="166" t="s">
        <v>150</v>
      </c>
    </row>
    <row r="347" spans="2:65" s="1" customFormat="1" ht="33" customHeight="1">
      <c r="B347" s="32"/>
      <c r="C347" s="137" t="s">
        <v>240</v>
      </c>
      <c r="D347" s="137" t="s">
        <v>152</v>
      </c>
      <c r="E347" s="138" t="s">
        <v>700</v>
      </c>
      <c r="F347" s="139" t="s">
        <v>701</v>
      </c>
      <c r="G347" s="140" t="s">
        <v>211</v>
      </c>
      <c r="H347" s="141">
        <v>1</v>
      </c>
      <c r="I347" s="142"/>
      <c r="J347" s="143">
        <f>ROUND(I347*H347,2)</f>
        <v>0</v>
      </c>
      <c r="K347" s="144"/>
      <c r="L347" s="32"/>
      <c r="M347" s="145" t="s">
        <v>1</v>
      </c>
      <c r="N347" s="146" t="s">
        <v>38</v>
      </c>
      <c r="P347" s="147">
        <f>O347*H347</f>
        <v>0</v>
      </c>
      <c r="Q347" s="147">
        <v>3.3E-4</v>
      </c>
      <c r="R347" s="147">
        <f>Q347*H347</f>
        <v>3.3E-4</v>
      </c>
      <c r="S347" s="147">
        <v>0</v>
      </c>
      <c r="T347" s="148">
        <f>S347*H347</f>
        <v>0</v>
      </c>
      <c r="AR347" s="149" t="s">
        <v>212</v>
      </c>
      <c r="AT347" s="149" t="s">
        <v>152</v>
      </c>
      <c r="AU347" s="149" t="s">
        <v>82</v>
      </c>
      <c r="AY347" s="17" t="s">
        <v>150</v>
      </c>
      <c r="BE347" s="150">
        <f>IF(N347="základní",J347,0)</f>
        <v>0</v>
      </c>
      <c r="BF347" s="150">
        <f>IF(N347="snížená",J347,0)</f>
        <v>0</v>
      </c>
      <c r="BG347" s="150">
        <f>IF(N347="zákl. přenesená",J347,0)</f>
        <v>0</v>
      </c>
      <c r="BH347" s="150">
        <f>IF(N347="sníž. přenesená",J347,0)</f>
        <v>0</v>
      </c>
      <c r="BI347" s="150">
        <f>IF(N347="nulová",J347,0)</f>
        <v>0</v>
      </c>
      <c r="BJ347" s="17" t="s">
        <v>80</v>
      </c>
      <c r="BK347" s="150">
        <f>ROUND(I347*H347,2)</f>
        <v>0</v>
      </c>
      <c r="BL347" s="17" t="s">
        <v>212</v>
      </c>
      <c r="BM347" s="149" t="s">
        <v>702</v>
      </c>
    </row>
    <row r="348" spans="2:65" s="13" customFormat="1">
      <c r="B348" s="158"/>
      <c r="D348" s="152" t="s">
        <v>157</v>
      </c>
      <c r="E348" s="159" t="s">
        <v>1</v>
      </c>
      <c r="F348" s="160" t="s">
        <v>218</v>
      </c>
      <c r="H348" s="161">
        <v>1</v>
      </c>
      <c r="I348" s="162"/>
      <c r="L348" s="158"/>
      <c r="M348" s="163"/>
      <c r="T348" s="164"/>
      <c r="AT348" s="159" t="s">
        <v>157</v>
      </c>
      <c r="AU348" s="159" t="s">
        <v>82</v>
      </c>
      <c r="AV348" s="13" t="s">
        <v>82</v>
      </c>
      <c r="AW348" s="13" t="s">
        <v>30</v>
      </c>
      <c r="AX348" s="13" t="s">
        <v>73</v>
      </c>
      <c r="AY348" s="159" t="s">
        <v>150</v>
      </c>
    </row>
    <row r="349" spans="2:65" s="14" customFormat="1">
      <c r="B349" s="165"/>
      <c r="D349" s="152" t="s">
        <v>157</v>
      </c>
      <c r="E349" s="166" t="s">
        <v>1</v>
      </c>
      <c r="F349" s="167" t="s">
        <v>162</v>
      </c>
      <c r="H349" s="168">
        <v>1</v>
      </c>
      <c r="I349" s="169"/>
      <c r="L349" s="165"/>
      <c r="M349" s="170"/>
      <c r="T349" s="171"/>
      <c r="AT349" s="166" t="s">
        <v>157</v>
      </c>
      <c r="AU349" s="166" t="s">
        <v>82</v>
      </c>
      <c r="AV349" s="14" t="s">
        <v>156</v>
      </c>
      <c r="AW349" s="14" t="s">
        <v>30</v>
      </c>
      <c r="AX349" s="14" t="s">
        <v>80</v>
      </c>
      <c r="AY349" s="166" t="s">
        <v>150</v>
      </c>
    </row>
    <row r="350" spans="2:65" s="1" customFormat="1" ht="54" customHeight="1">
      <c r="B350" s="32"/>
      <c r="C350" s="172" t="s">
        <v>703</v>
      </c>
      <c r="D350" s="172" t="s">
        <v>234</v>
      </c>
      <c r="E350" s="173" t="s">
        <v>704</v>
      </c>
      <c r="F350" s="174" t="s">
        <v>705</v>
      </c>
      <c r="G350" s="175" t="s">
        <v>211</v>
      </c>
      <c r="H350" s="176">
        <v>1</v>
      </c>
      <c r="I350" s="177"/>
      <c r="J350" s="178">
        <f>ROUND(I350*H350,2)</f>
        <v>0</v>
      </c>
      <c r="K350" s="179"/>
      <c r="L350" s="180"/>
      <c r="M350" s="181" t="s">
        <v>1</v>
      </c>
      <c r="N350" s="182" t="s">
        <v>38</v>
      </c>
      <c r="P350" s="147">
        <f>O350*H350</f>
        <v>0</v>
      </c>
      <c r="Q350" s="147">
        <v>0</v>
      </c>
      <c r="R350" s="147">
        <f>Q350*H350</f>
        <v>0</v>
      </c>
      <c r="S350" s="147">
        <v>0</v>
      </c>
      <c r="T350" s="148">
        <f>S350*H350</f>
        <v>0</v>
      </c>
      <c r="AR350" s="149" t="s">
        <v>345</v>
      </c>
      <c r="AT350" s="149" t="s">
        <v>234</v>
      </c>
      <c r="AU350" s="149" t="s">
        <v>82</v>
      </c>
      <c r="AY350" s="17" t="s">
        <v>150</v>
      </c>
      <c r="BE350" s="150">
        <f>IF(N350="základní",J350,0)</f>
        <v>0</v>
      </c>
      <c r="BF350" s="150">
        <f>IF(N350="snížená",J350,0)</f>
        <v>0</v>
      </c>
      <c r="BG350" s="150">
        <f>IF(N350="zákl. přenesená",J350,0)</f>
        <v>0</v>
      </c>
      <c r="BH350" s="150">
        <f>IF(N350="sníž. přenesená",J350,0)</f>
        <v>0</v>
      </c>
      <c r="BI350" s="150">
        <f>IF(N350="nulová",J350,0)</f>
        <v>0</v>
      </c>
      <c r="BJ350" s="17" t="s">
        <v>80</v>
      </c>
      <c r="BK350" s="150">
        <f>ROUND(I350*H350,2)</f>
        <v>0</v>
      </c>
      <c r="BL350" s="17" t="s">
        <v>212</v>
      </c>
      <c r="BM350" s="149" t="s">
        <v>706</v>
      </c>
    </row>
    <row r="351" spans="2:65" s="13" customFormat="1">
      <c r="B351" s="158"/>
      <c r="D351" s="152" t="s">
        <v>157</v>
      </c>
      <c r="E351" s="159" t="s">
        <v>1</v>
      </c>
      <c r="F351" s="160" t="s">
        <v>218</v>
      </c>
      <c r="H351" s="161">
        <v>1</v>
      </c>
      <c r="I351" s="162"/>
      <c r="L351" s="158"/>
      <c r="M351" s="163"/>
      <c r="T351" s="164"/>
      <c r="AT351" s="159" t="s">
        <v>157</v>
      </c>
      <c r="AU351" s="159" t="s">
        <v>82</v>
      </c>
      <c r="AV351" s="13" t="s">
        <v>82</v>
      </c>
      <c r="AW351" s="13" t="s">
        <v>30</v>
      </c>
      <c r="AX351" s="13" t="s">
        <v>73</v>
      </c>
      <c r="AY351" s="159" t="s">
        <v>150</v>
      </c>
    </row>
    <row r="352" spans="2:65" s="14" customFormat="1">
      <c r="B352" s="165"/>
      <c r="D352" s="152" t="s">
        <v>157</v>
      </c>
      <c r="E352" s="166" t="s">
        <v>1</v>
      </c>
      <c r="F352" s="167" t="s">
        <v>162</v>
      </c>
      <c r="H352" s="168">
        <v>1</v>
      </c>
      <c r="I352" s="169"/>
      <c r="L352" s="165"/>
      <c r="M352" s="170"/>
      <c r="T352" s="171"/>
      <c r="AT352" s="166" t="s">
        <v>157</v>
      </c>
      <c r="AU352" s="166" t="s">
        <v>82</v>
      </c>
      <c r="AV352" s="14" t="s">
        <v>156</v>
      </c>
      <c r="AW352" s="14" t="s">
        <v>30</v>
      </c>
      <c r="AX352" s="14" t="s">
        <v>80</v>
      </c>
      <c r="AY352" s="166" t="s">
        <v>150</v>
      </c>
    </row>
    <row r="353" spans="2:65" s="1" customFormat="1" ht="24.2" customHeight="1">
      <c r="B353" s="32"/>
      <c r="C353" s="137" t="s">
        <v>245</v>
      </c>
      <c r="D353" s="137" t="s">
        <v>152</v>
      </c>
      <c r="E353" s="138" t="s">
        <v>369</v>
      </c>
      <c r="F353" s="139" t="s">
        <v>370</v>
      </c>
      <c r="G353" s="140" t="s">
        <v>371</v>
      </c>
      <c r="H353" s="183"/>
      <c r="I353" s="142"/>
      <c r="J353" s="143">
        <f>ROUND(I353*H353,2)</f>
        <v>0</v>
      </c>
      <c r="K353" s="144"/>
      <c r="L353" s="32"/>
      <c r="M353" s="145" t="s">
        <v>1</v>
      </c>
      <c r="N353" s="146" t="s">
        <v>38</v>
      </c>
      <c r="P353" s="147">
        <f>O353*H353</f>
        <v>0</v>
      </c>
      <c r="Q353" s="147">
        <v>0</v>
      </c>
      <c r="R353" s="147">
        <f>Q353*H353</f>
        <v>0</v>
      </c>
      <c r="S353" s="147">
        <v>0</v>
      </c>
      <c r="T353" s="148">
        <f>S353*H353</f>
        <v>0</v>
      </c>
      <c r="AR353" s="149" t="s">
        <v>212</v>
      </c>
      <c r="AT353" s="149" t="s">
        <v>152</v>
      </c>
      <c r="AU353" s="149" t="s">
        <v>82</v>
      </c>
      <c r="AY353" s="17" t="s">
        <v>150</v>
      </c>
      <c r="BE353" s="150">
        <f>IF(N353="základní",J353,0)</f>
        <v>0</v>
      </c>
      <c r="BF353" s="150">
        <f>IF(N353="snížená",J353,0)</f>
        <v>0</v>
      </c>
      <c r="BG353" s="150">
        <f>IF(N353="zákl. přenesená",J353,0)</f>
        <v>0</v>
      </c>
      <c r="BH353" s="150">
        <f>IF(N353="sníž. přenesená",J353,0)</f>
        <v>0</v>
      </c>
      <c r="BI353" s="150">
        <f>IF(N353="nulová",J353,0)</f>
        <v>0</v>
      </c>
      <c r="BJ353" s="17" t="s">
        <v>80</v>
      </c>
      <c r="BK353" s="150">
        <f>ROUND(I353*H353,2)</f>
        <v>0</v>
      </c>
      <c r="BL353" s="17" t="s">
        <v>212</v>
      </c>
      <c r="BM353" s="149" t="s">
        <v>707</v>
      </c>
    </row>
    <row r="354" spans="2:65" s="11" customFormat="1" ht="22.9" customHeight="1">
      <c r="B354" s="125"/>
      <c r="D354" s="126" t="s">
        <v>72</v>
      </c>
      <c r="E354" s="135" t="s">
        <v>708</v>
      </c>
      <c r="F354" s="135" t="s">
        <v>709</v>
      </c>
      <c r="I354" s="128"/>
      <c r="J354" s="136">
        <f>BK354</f>
        <v>0</v>
      </c>
      <c r="L354" s="125"/>
      <c r="M354" s="130"/>
      <c r="P354" s="131">
        <f>SUM(P355:P359)</f>
        <v>0</v>
      </c>
      <c r="R354" s="131">
        <f>SUM(R355:R359)</f>
        <v>0</v>
      </c>
      <c r="T354" s="132">
        <f>SUM(T355:T359)</f>
        <v>0</v>
      </c>
      <c r="AR354" s="126" t="s">
        <v>82</v>
      </c>
      <c r="AT354" s="133" t="s">
        <v>72</v>
      </c>
      <c r="AU354" s="133" t="s">
        <v>80</v>
      </c>
      <c r="AY354" s="126" t="s">
        <v>150</v>
      </c>
      <c r="BK354" s="134">
        <f>SUM(BK355:BK359)</f>
        <v>0</v>
      </c>
    </row>
    <row r="355" spans="2:65" s="1" customFormat="1" ht="24.2" customHeight="1">
      <c r="B355" s="32"/>
      <c r="C355" s="137" t="s">
        <v>710</v>
      </c>
      <c r="D355" s="137" t="s">
        <v>152</v>
      </c>
      <c r="E355" s="138" t="s">
        <v>711</v>
      </c>
      <c r="F355" s="139" t="s">
        <v>712</v>
      </c>
      <c r="G355" s="140" t="s">
        <v>165</v>
      </c>
      <c r="H355" s="141">
        <v>4.32</v>
      </c>
      <c r="I355" s="142"/>
      <c r="J355" s="143">
        <f>ROUND(I355*H355,2)</f>
        <v>0</v>
      </c>
      <c r="K355" s="144"/>
      <c r="L355" s="32"/>
      <c r="M355" s="145" t="s">
        <v>1</v>
      </c>
      <c r="N355" s="146" t="s">
        <v>38</v>
      </c>
      <c r="P355" s="147">
        <f>O355*H355</f>
        <v>0</v>
      </c>
      <c r="Q355" s="147">
        <v>0</v>
      </c>
      <c r="R355" s="147">
        <f>Q355*H355</f>
        <v>0</v>
      </c>
      <c r="S355" s="147">
        <v>0</v>
      </c>
      <c r="T355" s="148">
        <f>S355*H355</f>
        <v>0</v>
      </c>
      <c r="AR355" s="149" t="s">
        <v>212</v>
      </c>
      <c r="AT355" s="149" t="s">
        <v>152</v>
      </c>
      <c r="AU355" s="149" t="s">
        <v>82</v>
      </c>
      <c r="AY355" s="17" t="s">
        <v>150</v>
      </c>
      <c r="BE355" s="150">
        <f>IF(N355="základní",J355,0)</f>
        <v>0</v>
      </c>
      <c r="BF355" s="150">
        <f>IF(N355="snížená",J355,0)</f>
        <v>0</v>
      </c>
      <c r="BG355" s="150">
        <f>IF(N355="zákl. přenesená",J355,0)</f>
        <v>0</v>
      </c>
      <c r="BH355" s="150">
        <f>IF(N355="sníž. přenesená",J355,0)</f>
        <v>0</v>
      </c>
      <c r="BI355" s="150">
        <f>IF(N355="nulová",J355,0)</f>
        <v>0</v>
      </c>
      <c r="BJ355" s="17" t="s">
        <v>80</v>
      </c>
      <c r="BK355" s="150">
        <f>ROUND(I355*H355,2)</f>
        <v>0</v>
      </c>
      <c r="BL355" s="17" t="s">
        <v>212</v>
      </c>
      <c r="BM355" s="149" t="s">
        <v>713</v>
      </c>
    </row>
    <row r="356" spans="2:65" s="13" customFormat="1">
      <c r="B356" s="158"/>
      <c r="D356" s="152" t="s">
        <v>157</v>
      </c>
      <c r="E356" s="159" t="s">
        <v>1</v>
      </c>
      <c r="F356" s="160" t="s">
        <v>714</v>
      </c>
      <c r="H356" s="161">
        <v>4.32</v>
      </c>
      <c r="I356" s="162"/>
      <c r="L356" s="158"/>
      <c r="M356" s="163"/>
      <c r="T356" s="164"/>
      <c r="AT356" s="159" t="s">
        <v>157</v>
      </c>
      <c r="AU356" s="159" t="s">
        <v>82</v>
      </c>
      <c r="AV356" s="13" t="s">
        <v>82</v>
      </c>
      <c r="AW356" s="13" t="s">
        <v>30</v>
      </c>
      <c r="AX356" s="13" t="s">
        <v>73</v>
      </c>
      <c r="AY356" s="159" t="s">
        <v>150</v>
      </c>
    </row>
    <row r="357" spans="2:65" s="14" customFormat="1">
      <c r="B357" s="165"/>
      <c r="D357" s="152" t="s">
        <v>157</v>
      </c>
      <c r="E357" s="166" t="s">
        <v>1</v>
      </c>
      <c r="F357" s="167" t="s">
        <v>162</v>
      </c>
      <c r="H357" s="168">
        <v>4.32</v>
      </c>
      <c r="I357" s="169"/>
      <c r="L357" s="165"/>
      <c r="M357" s="170"/>
      <c r="T357" s="171"/>
      <c r="AT357" s="166" t="s">
        <v>157</v>
      </c>
      <c r="AU357" s="166" t="s">
        <v>82</v>
      </c>
      <c r="AV357" s="14" t="s">
        <v>156</v>
      </c>
      <c r="AW357" s="14" t="s">
        <v>30</v>
      </c>
      <c r="AX357" s="14" t="s">
        <v>80</v>
      </c>
      <c r="AY357" s="166" t="s">
        <v>150</v>
      </c>
    </row>
    <row r="358" spans="2:65" s="1" customFormat="1" ht="16.5" customHeight="1">
      <c r="B358" s="32"/>
      <c r="C358" s="172" t="s">
        <v>715</v>
      </c>
      <c r="D358" s="172" t="s">
        <v>234</v>
      </c>
      <c r="E358" s="173" t="s">
        <v>716</v>
      </c>
      <c r="F358" s="174" t="s">
        <v>717</v>
      </c>
      <c r="G358" s="175" t="s">
        <v>165</v>
      </c>
      <c r="H358" s="176">
        <v>4.7519999999999998</v>
      </c>
      <c r="I358" s="177"/>
      <c r="J358" s="178">
        <f>ROUND(I358*H358,2)</f>
        <v>0</v>
      </c>
      <c r="K358" s="179"/>
      <c r="L358" s="180"/>
      <c r="M358" s="181" t="s">
        <v>1</v>
      </c>
      <c r="N358" s="182" t="s">
        <v>38</v>
      </c>
      <c r="P358" s="147">
        <f>O358*H358</f>
        <v>0</v>
      </c>
      <c r="Q358" s="147">
        <v>0</v>
      </c>
      <c r="R358" s="147">
        <f>Q358*H358</f>
        <v>0</v>
      </c>
      <c r="S358" s="147">
        <v>0</v>
      </c>
      <c r="T358" s="148">
        <f>S358*H358</f>
        <v>0</v>
      </c>
      <c r="AR358" s="149" t="s">
        <v>345</v>
      </c>
      <c r="AT358" s="149" t="s">
        <v>234</v>
      </c>
      <c r="AU358" s="149" t="s">
        <v>82</v>
      </c>
      <c r="AY358" s="17" t="s">
        <v>150</v>
      </c>
      <c r="BE358" s="150">
        <f>IF(N358="základní",J358,0)</f>
        <v>0</v>
      </c>
      <c r="BF358" s="150">
        <f>IF(N358="snížená",J358,0)</f>
        <v>0</v>
      </c>
      <c r="BG358" s="150">
        <f>IF(N358="zákl. přenesená",J358,0)</f>
        <v>0</v>
      </c>
      <c r="BH358" s="150">
        <f>IF(N358="sníž. přenesená",J358,0)</f>
        <v>0</v>
      </c>
      <c r="BI358" s="150">
        <f>IF(N358="nulová",J358,0)</f>
        <v>0</v>
      </c>
      <c r="BJ358" s="17" t="s">
        <v>80</v>
      </c>
      <c r="BK358" s="150">
        <f>ROUND(I358*H358,2)</f>
        <v>0</v>
      </c>
      <c r="BL358" s="17" t="s">
        <v>212</v>
      </c>
      <c r="BM358" s="149" t="s">
        <v>718</v>
      </c>
    </row>
    <row r="359" spans="2:65" s="1" customFormat="1" ht="49.15" customHeight="1">
      <c r="B359" s="32"/>
      <c r="C359" s="137" t="s">
        <v>719</v>
      </c>
      <c r="D359" s="137" t="s">
        <v>152</v>
      </c>
      <c r="E359" s="138" t="s">
        <v>720</v>
      </c>
      <c r="F359" s="139" t="s">
        <v>721</v>
      </c>
      <c r="G359" s="140" t="s">
        <v>175</v>
      </c>
      <c r="H359" s="141">
        <v>1.9E-2</v>
      </c>
      <c r="I359" s="142"/>
      <c r="J359" s="143">
        <f>ROUND(I359*H359,2)</f>
        <v>0</v>
      </c>
      <c r="K359" s="144"/>
      <c r="L359" s="32"/>
      <c r="M359" s="145" t="s">
        <v>1</v>
      </c>
      <c r="N359" s="146" t="s">
        <v>38</v>
      </c>
      <c r="P359" s="147">
        <f>O359*H359</f>
        <v>0</v>
      </c>
      <c r="Q359" s="147">
        <v>0</v>
      </c>
      <c r="R359" s="147">
        <f>Q359*H359</f>
        <v>0</v>
      </c>
      <c r="S359" s="147">
        <v>0</v>
      </c>
      <c r="T359" s="148">
        <f>S359*H359</f>
        <v>0</v>
      </c>
      <c r="AR359" s="149" t="s">
        <v>212</v>
      </c>
      <c r="AT359" s="149" t="s">
        <v>152</v>
      </c>
      <c r="AU359" s="149" t="s">
        <v>82</v>
      </c>
      <c r="AY359" s="17" t="s">
        <v>150</v>
      </c>
      <c r="BE359" s="150">
        <f>IF(N359="základní",J359,0)</f>
        <v>0</v>
      </c>
      <c r="BF359" s="150">
        <f>IF(N359="snížená",J359,0)</f>
        <v>0</v>
      </c>
      <c r="BG359" s="150">
        <f>IF(N359="zákl. přenesená",J359,0)</f>
        <v>0</v>
      </c>
      <c r="BH359" s="150">
        <f>IF(N359="sníž. přenesená",J359,0)</f>
        <v>0</v>
      </c>
      <c r="BI359" s="150">
        <f>IF(N359="nulová",J359,0)</f>
        <v>0</v>
      </c>
      <c r="BJ359" s="17" t="s">
        <v>80</v>
      </c>
      <c r="BK359" s="150">
        <f>ROUND(I359*H359,2)</f>
        <v>0</v>
      </c>
      <c r="BL359" s="17" t="s">
        <v>212</v>
      </c>
      <c r="BM359" s="149" t="s">
        <v>722</v>
      </c>
    </row>
    <row r="360" spans="2:65" s="11" customFormat="1" ht="22.9" customHeight="1">
      <c r="B360" s="125"/>
      <c r="D360" s="126" t="s">
        <v>72</v>
      </c>
      <c r="E360" s="135" t="s">
        <v>373</v>
      </c>
      <c r="F360" s="135" t="s">
        <v>374</v>
      </c>
      <c r="I360" s="128"/>
      <c r="J360" s="136">
        <f>BK360</f>
        <v>0</v>
      </c>
      <c r="L360" s="125"/>
      <c r="M360" s="130"/>
      <c r="P360" s="131">
        <f>SUM(P361:P391)</f>
        <v>0</v>
      </c>
      <c r="R360" s="131">
        <f>SUM(R361:R391)</f>
        <v>2.52E-4</v>
      </c>
      <c r="T360" s="132">
        <f>SUM(T361:T391)</f>
        <v>0</v>
      </c>
      <c r="AR360" s="126" t="s">
        <v>82</v>
      </c>
      <c r="AT360" s="133" t="s">
        <v>72</v>
      </c>
      <c r="AU360" s="133" t="s">
        <v>80</v>
      </c>
      <c r="AY360" s="126" t="s">
        <v>150</v>
      </c>
      <c r="BK360" s="134">
        <f>SUM(BK361:BK391)</f>
        <v>0</v>
      </c>
    </row>
    <row r="361" spans="2:65" s="1" customFormat="1" ht="37.9" customHeight="1">
      <c r="B361" s="32"/>
      <c r="C361" s="137" t="s">
        <v>252</v>
      </c>
      <c r="D361" s="137" t="s">
        <v>152</v>
      </c>
      <c r="E361" s="138" t="s">
        <v>723</v>
      </c>
      <c r="F361" s="139" t="s">
        <v>724</v>
      </c>
      <c r="G361" s="140" t="s">
        <v>165</v>
      </c>
      <c r="H361" s="141">
        <v>0.52500000000000002</v>
      </c>
      <c r="I361" s="142"/>
      <c r="J361" s="143">
        <f>ROUND(I361*H361,2)</f>
        <v>0</v>
      </c>
      <c r="K361" s="144"/>
      <c r="L361" s="32"/>
      <c r="M361" s="145" t="s">
        <v>1</v>
      </c>
      <c r="N361" s="146" t="s">
        <v>38</v>
      </c>
      <c r="P361" s="147">
        <f>O361*H361</f>
        <v>0</v>
      </c>
      <c r="Q361" s="147">
        <v>8.0000000000000007E-5</v>
      </c>
      <c r="R361" s="147">
        <f>Q361*H361</f>
        <v>4.2000000000000004E-5</v>
      </c>
      <c r="S361" s="147">
        <v>0</v>
      </c>
      <c r="T361" s="148">
        <f>S361*H361</f>
        <v>0</v>
      </c>
      <c r="AR361" s="149" t="s">
        <v>212</v>
      </c>
      <c r="AT361" s="149" t="s">
        <v>152</v>
      </c>
      <c r="AU361" s="149" t="s">
        <v>82</v>
      </c>
      <c r="AY361" s="17" t="s">
        <v>150</v>
      </c>
      <c r="BE361" s="150">
        <f>IF(N361="základní",J361,0)</f>
        <v>0</v>
      </c>
      <c r="BF361" s="150">
        <f>IF(N361="snížená",J361,0)</f>
        <v>0</v>
      </c>
      <c r="BG361" s="150">
        <f>IF(N361="zákl. přenesená",J361,0)</f>
        <v>0</v>
      </c>
      <c r="BH361" s="150">
        <f>IF(N361="sníž. přenesená",J361,0)</f>
        <v>0</v>
      </c>
      <c r="BI361" s="150">
        <f>IF(N361="nulová",J361,0)</f>
        <v>0</v>
      </c>
      <c r="BJ361" s="17" t="s">
        <v>80</v>
      </c>
      <c r="BK361" s="150">
        <f>ROUND(I361*H361,2)</f>
        <v>0</v>
      </c>
      <c r="BL361" s="17" t="s">
        <v>212</v>
      </c>
      <c r="BM361" s="149" t="s">
        <v>725</v>
      </c>
    </row>
    <row r="362" spans="2:65" s="12" customFormat="1">
      <c r="B362" s="151"/>
      <c r="D362" s="152" t="s">
        <v>157</v>
      </c>
      <c r="E362" s="153" t="s">
        <v>1</v>
      </c>
      <c r="F362" s="154" t="s">
        <v>726</v>
      </c>
      <c r="H362" s="153" t="s">
        <v>1</v>
      </c>
      <c r="I362" s="155"/>
      <c r="L362" s="151"/>
      <c r="M362" s="156"/>
      <c r="T362" s="157"/>
      <c r="AT362" s="153" t="s">
        <v>157</v>
      </c>
      <c r="AU362" s="153" t="s">
        <v>82</v>
      </c>
      <c r="AV362" s="12" t="s">
        <v>80</v>
      </c>
      <c r="AW362" s="12" t="s">
        <v>30</v>
      </c>
      <c r="AX362" s="12" t="s">
        <v>73</v>
      </c>
      <c r="AY362" s="153" t="s">
        <v>150</v>
      </c>
    </row>
    <row r="363" spans="2:65" s="13" customFormat="1">
      <c r="B363" s="158"/>
      <c r="D363" s="152" t="s">
        <v>157</v>
      </c>
      <c r="E363" s="159" t="s">
        <v>1</v>
      </c>
      <c r="F363" s="160" t="s">
        <v>727</v>
      </c>
      <c r="H363" s="161">
        <v>0.52500000000000002</v>
      </c>
      <c r="I363" s="162"/>
      <c r="L363" s="158"/>
      <c r="M363" s="163"/>
      <c r="T363" s="164"/>
      <c r="AT363" s="159" t="s">
        <v>157</v>
      </c>
      <c r="AU363" s="159" t="s">
        <v>82</v>
      </c>
      <c r="AV363" s="13" t="s">
        <v>82</v>
      </c>
      <c r="AW363" s="13" t="s">
        <v>30</v>
      </c>
      <c r="AX363" s="13" t="s">
        <v>73</v>
      </c>
      <c r="AY363" s="159" t="s">
        <v>150</v>
      </c>
    </row>
    <row r="364" spans="2:65" s="14" customFormat="1">
      <c r="B364" s="165"/>
      <c r="D364" s="152" t="s">
        <v>157</v>
      </c>
      <c r="E364" s="166" t="s">
        <v>1</v>
      </c>
      <c r="F364" s="167" t="s">
        <v>162</v>
      </c>
      <c r="H364" s="168">
        <v>0.52500000000000002</v>
      </c>
      <c r="I364" s="169"/>
      <c r="L364" s="165"/>
      <c r="M364" s="170"/>
      <c r="T364" s="171"/>
      <c r="AT364" s="166" t="s">
        <v>157</v>
      </c>
      <c r="AU364" s="166" t="s">
        <v>82</v>
      </c>
      <c r="AV364" s="14" t="s">
        <v>156</v>
      </c>
      <c r="AW364" s="14" t="s">
        <v>30</v>
      </c>
      <c r="AX364" s="14" t="s">
        <v>80</v>
      </c>
      <c r="AY364" s="166" t="s">
        <v>150</v>
      </c>
    </row>
    <row r="365" spans="2:65" s="1" customFormat="1" ht="24.2" customHeight="1">
      <c r="B365" s="32"/>
      <c r="C365" s="137" t="s">
        <v>728</v>
      </c>
      <c r="D365" s="137" t="s">
        <v>152</v>
      </c>
      <c r="E365" s="138" t="s">
        <v>729</v>
      </c>
      <c r="F365" s="139" t="s">
        <v>730</v>
      </c>
      <c r="G365" s="140" t="s">
        <v>165</v>
      </c>
      <c r="H365" s="141">
        <v>0.52500000000000002</v>
      </c>
      <c r="I365" s="142"/>
      <c r="J365" s="143">
        <f>ROUND(I365*H365,2)</f>
        <v>0</v>
      </c>
      <c r="K365" s="144"/>
      <c r="L365" s="32"/>
      <c r="M365" s="145" t="s">
        <v>1</v>
      </c>
      <c r="N365" s="146" t="s">
        <v>38</v>
      </c>
      <c r="P365" s="147">
        <f>O365*H365</f>
        <v>0</v>
      </c>
      <c r="Q365" s="147">
        <v>1.3999999999999999E-4</v>
      </c>
      <c r="R365" s="147">
        <f>Q365*H365</f>
        <v>7.3499999999999998E-5</v>
      </c>
      <c r="S365" s="147">
        <v>0</v>
      </c>
      <c r="T365" s="148">
        <f>S365*H365</f>
        <v>0</v>
      </c>
      <c r="AR365" s="149" t="s">
        <v>212</v>
      </c>
      <c r="AT365" s="149" t="s">
        <v>152</v>
      </c>
      <c r="AU365" s="149" t="s">
        <v>82</v>
      </c>
      <c r="AY365" s="17" t="s">
        <v>150</v>
      </c>
      <c r="BE365" s="150">
        <f>IF(N365="základní",J365,0)</f>
        <v>0</v>
      </c>
      <c r="BF365" s="150">
        <f>IF(N365="snížená",J365,0)</f>
        <v>0</v>
      </c>
      <c r="BG365" s="150">
        <f>IF(N365="zákl. přenesená",J365,0)</f>
        <v>0</v>
      </c>
      <c r="BH365" s="150">
        <f>IF(N365="sníž. přenesená",J365,0)</f>
        <v>0</v>
      </c>
      <c r="BI365" s="150">
        <f>IF(N365="nulová",J365,0)</f>
        <v>0</v>
      </c>
      <c r="BJ365" s="17" t="s">
        <v>80</v>
      </c>
      <c r="BK365" s="150">
        <f>ROUND(I365*H365,2)</f>
        <v>0</v>
      </c>
      <c r="BL365" s="17" t="s">
        <v>212</v>
      </c>
      <c r="BM365" s="149" t="s">
        <v>731</v>
      </c>
    </row>
    <row r="366" spans="2:65" s="13" customFormat="1">
      <c r="B366" s="158"/>
      <c r="D366" s="152" t="s">
        <v>157</v>
      </c>
      <c r="E366" s="159" t="s">
        <v>1</v>
      </c>
      <c r="F366" s="160" t="s">
        <v>732</v>
      </c>
      <c r="H366" s="161">
        <v>0.52500000000000002</v>
      </c>
      <c r="I366" s="162"/>
      <c r="L366" s="158"/>
      <c r="M366" s="163"/>
      <c r="T366" s="164"/>
      <c r="AT366" s="159" t="s">
        <v>157</v>
      </c>
      <c r="AU366" s="159" t="s">
        <v>82</v>
      </c>
      <c r="AV366" s="13" t="s">
        <v>82</v>
      </c>
      <c r="AW366" s="13" t="s">
        <v>30</v>
      </c>
      <c r="AX366" s="13" t="s">
        <v>73</v>
      </c>
      <c r="AY366" s="159" t="s">
        <v>150</v>
      </c>
    </row>
    <row r="367" spans="2:65" s="14" customFormat="1">
      <c r="B367" s="165"/>
      <c r="D367" s="152" t="s">
        <v>157</v>
      </c>
      <c r="E367" s="166" t="s">
        <v>1</v>
      </c>
      <c r="F367" s="167" t="s">
        <v>162</v>
      </c>
      <c r="H367" s="168">
        <v>0.52500000000000002</v>
      </c>
      <c r="I367" s="169"/>
      <c r="L367" s="165"/>
      <c r="M367" s="170"/>
      <c r="T367" s="171"/>
      <c r="AT367" s="166" t="s">
        <v>157</v>
      </c>
      <c r="AU367" s="166" t="s">
        <v>82</v>
      </c>
      <c r="AV367" s="14" t="s">
        <v>156</v>
      </c>
      <c r="AW367" s="14" t="s">
        <v>30</v>
      </c>
      <c r="AX367" s="14" t="s">
        <v>80</v>
      </c>
      <c r="AY367" s="166" t="s">
        <v>150</v>
      </c>
    </row>
    <row r="368" spans="2:65" s="1" customFormat="1" ht="24.2" customHeight="1">
      <c r="B368" s="32"/>
      <c r="C368" s="137" t="s">
        <v>259</v>
      </c>
      <c r="D368" s="137" t="s">
        <v>152</v>
      </c>
      <c r="E368" s="138" t="s">
        <v>733</v>
      </c>
      <c r="F368" s="139" t="s">
        <v>734</v>
      </c>
      <c r="G368" s="140" t="s">
        <v>165</v>
      </c>
      <c r="H368" s="141">
        <v>0.52500000000000002</v>
      </c>
      <c r="I368" s="142"/>
      <c r="J368" s="143">
        <f>ROUND(I368*H368,2)</f>
        <v>0</v>
      </c>
      <c r="K368" s="144"/>
      <c r="L368" s="32"/>
      <c r="M368" s="145" t="s">
        <v>1</v>
      </c>
      <c r="N368" s="146" t="s">
        <v>38</v>
      </c>
      <c r="P368" s="147">
        <f>O368*H368</f>
        <v>0</v>
      </c>
      <c r="Q368" s="147">
        <v>1.2999999999999999E-4</v>
      </c>
      <c r="R368" s="147">
        <f>Q368*H368</f>
        <v>6.8249999999999992E-5</v>
      </c>
      <c r="S368" s="147">
        <v>0</v>
      </c>
      <c r="T368" s="148">
        <f>S368*H368</f>
        <v>0</v>
      </c>
      <c r="AR368" s="149" t="s">
        <v>212</v>
      </c>
      <c r="AT368" s="149" t="s">
        <v>152</v>
      </c>
      <c r="AU368" s="149" t="s">
        <v>82</v>
      </c>
      <c r="AY368" s="17" t="s">
        <v>150</v>
      </c>
      <c r="BE368" s="150">
        <f>IF(N368="základní",J368,0)</f>
        <v>0</v>
      </c>
      <c r="BF368" s="150">
        <f>IF(N368="snížená",J368,0)</f>
        <v>0</v>
      </c>
      <c r="BG368" s="150">
        <f>IF(N368="zákl. přenesená",J368,0)</f>
        <v>0</v>
      </c>
      <c r="BH368" s="150">
        <f>IF(N368="sníž. přenesená",J368,0)</f>
        <v>0</v>
      </c>
      <c r="BI368" s="150">
        <f>IF(N368="nulová",J368,0)</f>
        <v>0</v>
      </c>
      <c r="BJ368" s="17" t="s">
        <v>80</v>
      </c>
      <c r="BK368" s="150">
        <f>ROUND(I368*H368,2)</f>
        <v>0</v>
      </c>
      <c r="BL368" s="17" t="s">
        <v>212</v>
      </c>
      <c r="BM368" s="149" t="s">
        <v>735</v>
      </c>
    </row>
    <row r="369" spans="2:65" s="13" customFormat="1">
      <c r="B369" s="158"/>
      <c r="D369" s="152" t="s">
        <v>157</v>
      </c>
      <c r="E369" s="159" t="s">
        <v>1</v>
      </c>
      <c r="F369" s="160" t="s">
        <v>732</v>
      </c>
      <c r="H369" s="161">
        <v>0.52500000000000002</v>
      </c>
      <c r="I369" s="162"/>
      <c r="L369" s="158"/>
      <c r="M369" s="163"/>
      <c r="T369" s="164"/>
      <c r="AT369" s="159" t="s">
        <v>157</v>
      </c>
      <c r="AU369" s="159" t="s">
        <v>82</v>
      </c>
      <c r="AV369" s="13" t="s">
        <v>82</v>
      </c>
      <c r="AW369" s="13" t="s">
        <v>30</v>
      </c>
      <c r="AX369" s="13" t="s">
        <v>73</v>
      </c>
      <c r="AY369" s="159" t="s">
        <v>150</v>
      </c>
    </row>
    <row r="370" spans="2:65" s="14" customFormat="1">
      <c r="B370" s="165"/>
      <c r="D370" s="152" t="s">
        <v>157</v>
      </c>
      <c r="E370" s="166" t="s">
        <v>1</v>
      </c>
      <c r="F370" s="167" t="s">
        <v>162</v>
      </c>
      <c r="H370" s="168">
        <v>0.52500000000000002</v>
      </c>
      <c r="I370" s="169"/>
      <c r="L370" s="165"/>
      <c r="M370" s="170"/>
      <c r="T370" s="171"/>
      <c r="AT370" s="166" t="s">
        <v>157</v>
      </c>
      <c r="AU370" s="166" t="s">
        <v>82</v>
      </c>
      <c r="AV370" s="14" t="s">
        <v>156</v>
      </c>
      <c r="AW370" s="14" t="s">
        <v>30</v>
      </c>
      <c r="AX370" s="14" t="s">
        <v>80</v>
      </c>
      <c r="AY370" s="166" t="s">
        <v>150</v>
      </c>
    </row>
    <row r="371" spans="2:65" s="1" customFormat="1" ht="24.2" customHeight="1">
      <c r="B371" s="32"/>
      <c r="C371" s="137" t="s">
        <v>736</v>
      </c>
      <c r="D371" s="137" t="s">
        <v>152</v>
      </c>
      <c r="E371" s="138" t="s">
        <v>737</v>
      </c>
      <c r="F371" s="139" t="s">
        <v>738</v>
      </c>
      <c r="G371" s="140" t="s">
        <v>165</v>
      </c>
      <c r="H371" s="141">
        <v>0.52500000000000002</v>
      </c>
      <c r="I371" s="142"/>
      <c r="J371" s="143">
        <f>ROUND(I371*H371,2)</f>
        <v>0</v>
      </c>
      <c r="K371" s="144"/>
      <c r="L371" s="32"/>
      <c r="M371" s="145" t="s">
        <v>1</v>
      </c>
      <c r="N371" s="146" t="s">
        <v>38</v>
      </c>
      <c r="P371" s="147">
        <f>O371*H371</f>
        <v>0</v>
      </c>
      <c r="Q371" s="147">
        <v>1.2999999999999999E-4</v>
      </c>
      <c r="R371" s="147">
        <f>Q371*H371</f>
        <v>6.8249999999999992E-5</v>
      </c>
      <c r="S371" s="147">
        <v>0</v>
      </c>
      <c r="T371" s="148">
        <f>S371*H371</f>
        <v>0</v>
      </c>
      <c r="AR371" s="149" t="s">
        <v>212</v>
      </c>
      <c r="AT371" s="149" t="s">
        <v>152</v>
      </c>
      <c r="AU371" s="149" t="s">
        <v>82</v>
      </c>
      <c r="AY371" s="17" t="s">
        <v>150</v>
      </c>
      <c r="BE371" s="150">
        <f>IF(N371="základní",J371,0)</f>
        <v>0</v>
      </c>
      <c r="BF371" s="150">
        <f>IF(N371="snížená",J371,0)</f>
        <v>0</v>
      </c>
      <c r="BG371" s="150">
        <f>IF(N371="zákl. přenesená",J371,0)</f>
        <v>0</v>
      </c>
      <c r="BH371" s="150">
        <f>IF(N371="sníž. přenesená",J371,0)</f>
        <v>0</v>
      </c>
      <c r="BI371" s="150">
        <f>IF(N371="nulová",J371,0)</f>
        <v>0</v>
      </c>
      <c r="BJ371" s="17" t="s">
        <v>80</v>
      </c>
      <c r="BK371" s="150">
        <f>ROUND(I371*H371,2)</f>
        <v>0</v>
      </c>
      <c r="BL371" s="17" t="s">
        <v>212</v>
      </c>
      <c r="BM371" s="149" t="s">
        <v>739</v>
      </c>
    </row>
    <row r="372" spans="2:65" s="13" customFormat="1">
      <c r="B372" s="158"/>
      <c r="D372" s="152" t="s">
        <v>157</v>
      </c>
      <c r="E372" s="159" t="s">
        <v>1</v>
      </c>
      <c r="F372" s="160" t="s">
        <v>732</v>
      </c>
      <c r="H372" s="161">
        <v>0.52500000000000002</v>
      </c>
      <c r="I372" s="162"/>
      <c r="L372" s="158"/>
      <c r="M372" s="163"/>
      <c r="T372" s="164"/>
      <c r="AT372" s="159" t="s">
        <v>157</v>
      </c>
      <c r="AU372" s="159" t="s">
        <v>82</v>
      </c>
      <c r="AV372" s="13" t="s">
        <v>82</v>
      </c>
      <c r="AW372" s="13" t="s">
        <v>30</v>
      </c>
      <c r="AX372" s="13" t="s">
        <v>73</v>
      </c>
      <c r="AY372" s="159" t="s">
        <v>150</v>
      </c>
    </row>
    <row r="373" spans="2:65" s="14" customFormat="1">
      <c r="B373" s="165"/>
      <c r="D373" s="152" t="s">
        <v>157</v>
      </c>
      <c r="E373" s="166" t="s">
        <v>1</v>
      </c>
      <c r="F373" s="167" t="s">
        <v>162</v>
      </c>
      <c r="H373" s="168">
        <v>0.52500000000000002</v>
      </c>
      <c r="I373" s="169"/>
      <c r="L373" s="165"/>
      <c r="M373" s="170"/>
      <c r="T373" s="171"/>
      <c r="AT373" s="166" t="s">
        <v>157</v>
      </c>
      <c r="AU373" s="166" t="s">
        <v>82</v>
      </c>
      <c r="AV373" s="14" t="s">
        <v>156</v>
      </c>
      <c r="AW373" s="14" t="s">
        <v>30</v>
      </c>
      <c r="AX373" s="14" t="s">
        <v>80</v>
      </c>
      <c r="AY373" s="166" t="s">
        <v>150</v>
      </c>
    </row>
    <row r="374" spans="2:65" s="1" customFormat="1" ht="24.2" customHeight="1">
      <c r="B374" s="32"/>
      <c r="C374" s="137" t="s">
        <v>263</v>
      </c>
      <c r="D374" s="137" t="s">
        <v>152</v>
      </c>
      <c r="E374" s="138" t="s">
        <v>740</v>
      </c>
      <c r="F374" s="139" t="s">
        <v>741</v>
      </c>
      <c r="G374" s="140" t="s">
        <v>165</v>
      </c>
      <c r="H374" s="141">
        <v>172.6</v>
      </c>
      <c r="I374" s="142"/>
      <c r="J374" s="143">
        <f>ROUND(I374*H374,2)</f>
        <v>0</v>
      </c>
      <c r="K374" s="144"/>
      <c r="L374" s="32"/>
      <c r="M374" s="145" t="s">
        <v>1</v>
      </c>
      <c r="N374" s="146" t="s">
        <v>38</v>
      </c>
      <c r="P374" s="147">
        <f>O374*H374</f>
        <v>0</v>
      </c>
      <c r="Q374" s="147">
        <v>0</v>
      </c>
      <c r="R374" s="147">
        <f>Q374*H374</f>
        <v>0</v>
      </c>
      <c r="S374" s="147">
        <v>0</v>
      </c>
      <c r="T374" s="148">
        <f>S374*H374</f>
        <v>0</v>
      </c>
      <c r="AR374" s="149" t="s">
        <v>212</v>
      </c>
      <c r="AT374" s="149" t="s">
        <v>152</v>
      </c>
      <c r="AU374" s="149" t="s">
        <v>82</v>
      </c>
      <c r="AY374" s="17" t="s">
        <v>150</v>
      </c>
      <c r="BE374" s="150">
        <f>IF(N374="základní",J374,0)</f>
        <v>0</v>
      </c>
      <c r="BF374" s="150">
        <f>IF(N374="snížená",J374,0)</f>
        <v>0</v>
      </c>
      <c r="BG374" s="150">
        <f>IF(N374="zákl. přenesená",J374,0)</f>
        <v>0</v>
      </c>
      <c r="BH374" s="150">
        <f>IF(N374="sníž. přenesená",J374,0)</f>
        <v>0</v>
      </c>
      <c r="BI374" s="150">
        <f>IF(N374="nulová",J374,0)</f>
        <v>0</v>
      </c>
      <c r="BJ374" s="17" t="s">
        <v>80</v>
      </c>
      <c r="BK374" s="150">
        <f>ROUND(I374*H374,2)</f>
        <v>0</v>
      </c>
      <c r="BL374" s="17" t="s">
        <v>212</v>
      </c>
      <c r="BM374" s="149" t="s">
        <v>742</v>
      </c>
    </row>
    <row r="375" spans="2:65" s="12" customFormat="1">
      <c r="B375" s="151"/>
      <c r="D375" s="152" t="s">
        <v>157</v>
      </c>
      <c r="E375" s="153" t="s">
        <v>1</v>
      </c>
      <c r="F375" s="154" t="s">
        <v>587</v>
      </c>
      <c r="H375" s="153" t="s">
        <v>1</v>
      </c>
      <c r="I375" s="155"/>
      <c r="L375" s="151"/>
      <c r="M375" s="156"/>
      <c r="T375" s="157"/>
      <c r="AT375" s="153" t="s">
        <v>157</v>
      </c>
      <c r="AU375" s="153" t="s">
        <v>82</v>
      </c>
      <c r="AV375" s="12" t="s">
        <v>80</v>
      </c>
      <c r="AW375" s="12" t="s">
        <v>30</v>
      </c>
      <c r="AX375" s="12" t="s">
        <v>73</v>
      </c>
      <c r="AY375" s="153" t="s">
        <v>150</v>
      </c>
    </row>
    <row r="376" spans="2:65" s="12" customFormat="1">
      <c r="B376" s="151"/>
      <c r="D376" s="152" t="s">
        <v>157</v>
      </c>
      <c r="E376" s="153" t="s">
        <v>1</v>
      </c>
      <c r="F376" s="154" t="s">
        <v>588</v>
      </c>
      <c r="H376" s="153" t="s">
        <v>1</v>
      </c>
      <c r="I376" s="155"/>
      <c r="L376" s="151"/>
      <c r="M376" s="156"/>
      <c r="T376" s="157"/>
      <c r="AT376" s="153" t="s">
        <v>157</v>
      </c>
      <c r="AU376" s="153" t="s">
        <v>82</v>
      </c>
      <c r="AV376" s="12" t="s">
        <v>80</v>
      </c>
      <c r="AW376" s="12" t="s">
        <v>30</v>
      </c>
      <c r="AX376" s="12" t="s">
        <v>73</v>
      </c>
      <c r="AY376" s="153" t="s">
        <v>150</v>
      </c>
    </row>
    <row r="377" spans="2:65" s="12" customFormat="1">
      <c r="B377" s="151"/>
      <c r="D377" s="152" t="s">
        <v>157</v>
      </c>
      <c r="E377" s="153" t="s">
        <v>1</v>
      </c>
      <c r="F377" s="154" t="s">
        <v>537</v>
      </c>
      <c r="H377" s="153" t="s">
        <v>1</v>
      </c>
      <c r="I377" s="155"/>
      <c r="L377" s="151"/>
      <c r="M377" s="156"/>
      <c r="T377" s="157"/>
      <c r="AT377" s="153" t="s">
        <v>157</v>
      </c>
      <c r="AU377" s="153" t="s">
        <v>82</v>
      </c>
      <c r="AV377" s="12" t="s">
        <v>80</v>
      </c>
      <c r="AW377" s="12" t="s">
        <v>30</v>
      </c>
      <c r="AX377" s="12" t="s">
        <v>73</v>
      </c>
      <c r="AY377" s="153" t="s">
        <v>150</v>
      </c>
    </row>
    <row r="378" spans="2:65" s="13" customFormat="1">
      <c r="B378" s="158"/>
      <c r="D378" s="152" t="s">
        <v>157</v>
      </c>
      <c r="E378" s="159" t="s">
        <v>1</v>
      </c>
      <c r="F378" s="160" t="s">
        <v>589</v>
      </c>
      <c r="H378" s="161">
        <v>111.6</v>
      </c>
      <c r="I378" s="162"/>
      <c r="L378" s="158"/>
      <c r="M378" s="163"/>
      <c r="T378" s="164"/>
      <c r="AT378" s="159" t="s">
        <v>157</v>
      </c>
      <c r="AU378" s="159" t="s">
        <v>82</v>
      </c>
      <c r="AV378" s="13" t="s">
        <v>82</v>
      </c>
      <c r="AW378" s="13" t="s">
        <v>30</v>
      </c>
      <c r="AX378" s="13" t="s">
        <v>73</v>
      </c>
      <c r="AY378" s="159" t="s">
        <v>150</v>
      </c>
    </row>
    <row r="379" spans="2:65" s="12" customFormat="1">
      <c r="B379" s="151"/>
      <c r="D379" s="152" t="s">
        <v>157</v>
      </c>
      <c r="E379" s="153" t="s">
        <v>1</v>
      </c>
      <c r="F379" s="154" t="s">
        <v>539</v>
      </c>
      <c r="H379" s="153" t="s">
        <v>1</v>
      </c>
      <c r="I379" s="155"/>
      <c r="L379" s="151"/>
      <c r="M379" s="156"/>
      <c r="T379" s="157"/>
      <c r="AT379" s="153" t="s">
        <v>157</v>
      </c>
      <c r="AU379" s="153" t="s">
        <v>82</v>
      </c>
      <c r="AV379" s="12" t="s">
        <v>80</v>
      </c>
      <c r="AW379" s="12" t="s">
        <v>30</v>
      </c>
      <c r="AX379" s="12" t="s">
        <v>73</v>
      </c>
      <c r="AY379" s="153" t="s">
        <v>150</v>
      </c>
    </row>
    <row r="380" spans="2:65" s="13" customFormat="1">
      <c r="B380" s="158"/>
      <c r="D380" s="152" t="s">
        <v>157</v>
      </c>
      <c r="E380" s="159" t="s">
        <v>1</v>
      </c>
      <c r="F380" s="160" t="s">
        <v>255</v>
      </c>
      <c r="H380" s="161">
        <v>26</v>
      </c>
      <c r="I380" s="162"/>
      <c r="L380" s="158"/>
      <c r="M380" s="163"/>
      <c r="T380" s="164"/>
      <c r="AT380" s="159" t="s">
        <v>157</v>
      </c>
      <c r="AU380" s="159" t="s">
        <v>82</v>
      </c>
      <c r="AV380" s="13" t="s">
        <v>82</v>
      </c>
      <c r="AW380" s="13" t="s">
        <v>30</v>
      </c>
      <c r="AX380" s="13" t="s">
        <v>73</v>
      </c>
      <c r="AY380" s="159" t="s">
        <v>150</v>
      </c>
    </row>
    <row r="381" spans="2:65" s="12" customFormat="1">
      <c r="B381" s="151"/>
      <c r="D381" s="152" t="s">
        <v>157</v>
      </c>
      <c r="E381" s="153" t="s">
        <v>1</v>
      </c>
      <c r="F381" s="154" t="s">
        <v>541</v>
      </c>
      <c r="H381" s="153" t="s">
        <v>1</v>
      </c>
      <c r="I381" s="155"/>
      <c r="L381" s="151"/>
      <c r="M381" s="156"/>
      <c r="T381" s="157"/>
      <c r="AT381" s="153" t="s">
        <v>157</v>
      </c>
      <c r="AU381" s="153" t="s">
        <v>82</v>
      </c>
      <c r="AV381" s="12" t="s">
        <v>80</v>
      </c>
      <c r="AW381" s="12" t="s">
        <v>30</v>
      </c>
      <c r="AX381" s="12" t="s">
        <v>73</v>
      </c>
      <c r="AY381" s="153" t="s">
        <v>150</v>
      </c>
    </row>
    <row r="382" spans="2:65" s="13" customFormat="1">
      <c r="B382" s="158"/>
      <c r="D382" s="152" t="s">
        <v>157</v>
      </c>
      <c r="E382" s="159" t="s">
        <v>1</v>
      </c>
      <c r="F382" s="160" t="s">
        <v>590</v>
      </c>
      <c r="H382" s="161">
        <v>35</v>
      </c>
      <c r="I382" s="162"/>
      <c r="L382" s="158"/>
      <c r="M382" s="163"/>
      <c r="T382" s="164"/>
      <c r="AT382" s="159" t="s">
        <v>157</v>
      </c>
      <c r="AU382" s="159" t="s">
        <v>82</v>
      </c>
      <c r="AV382" s="13" t="s">
        <v>82</v>
      </c>
      <c r="AW382" s="13" t="s">
        <v>30</v>
      </c>
      <c r="AX382" s="13" t="s">
        <v>73</v>
      </c>
      <c r="AY382" s="159" t="s">
        <v>150</v>
      </c>
    </row>
    <row r="383" spans="2:65" s="14" customFormat="1">
      <c r="B383" s="165"/>
      <c r="D383" s="152" t="s">
        <v>157</v>
      </c>
      <c r="E383" s="166" t="s">
        <v>1</v>
      </c>
      <c r="F383" s="167" t="s">
        <v>162</v>
      </c>
      <c r="H383" s="168">
        <v>172.6</v>
      </c>
      <c r="I383" s="169"/>
      <c r="L383" s="165"/>
      <c r="M383" s="170"/>
      <c r="T383" s="171"/>
      <c r="AT383" s="166" t="s">
        <v>157</v>
      </c>
      <c r="AU383" s="166" t="s">
        <v>82</v>
      </c>
      <c r="AV383" s="14" t="s">
        <v>156</v>
      </c>
      <c r="AW383" s="14" t="s">
        <v>30</v>
      </c>
      <c r="AX383" s="14" t="s">
        <v>80</v>
      </c>
      <c r="AY383" s="166" t="s">
        <v>150</v>
      </c>
    </row>
    <row r="384" spans="2:65" s="1" customFormat="1" ht="33" customHeight="1">
      <c r="B384" s="32"/>
      <c r="C384" s="137" t="s">
        <v>743</v>
      </c>
      <c r="D384" s="137" t="s">
        <v>152</v>
      </c>
      <c r="E384" s="138" t="s">
        <v>744</v>
      </c>
      <c r="F384" s="139" t="s">
        <v>745</v>
      </c>
      <c r="G384" s="140" t="s">
        <v>165</v>
      </c>
      <c r="H384" s="141">
        <v>172.6</v>
      </c>
      <c r="I384" s="142"/>
      <c r="J384" s="143">
        <f>ROUND(I384*H384,2)</f>
        <v>0</v>
      </c>
      <c r="K384" s="144"/>
      <c r="L384" s="32"/>
      <c r="M384" s="145" t="s">
        <v>1</v>
      </c>
      <c r="N384" s="146" t="s">
        <v>38</v>
      </c>
      <c r="P384" s="147">
        <f>O384*H384</f>
        <v>0</v>
      </c>
      <c r="Q384" s="147">
        <v>0</v>
      </c>
      <c r="R384" s="147">
        <f>Q384*H384</f>
        <v>0</v>
      </c>
      <c r="S384" s="147">
        <v>0</v>
      </c>
      <c r="T384" s="148">
        <f>S384*H384</f>
        <v>0</v>
      </c>
      <c r="AR384" s="149" t="s">
        <v>212</v>
      </c>
      <c r="AT384" s="149" t="s">
        <v>152</v>
      </c>
      <c r="AU384" s="149" t="s">
        <v>82</v>
      </c>
      <c r="AY384" s="17" t="s">
        <v>150</v>
      </c>
      <c r="BE384" s="150">
        <f>IF(N384="základní",J384,0)</f>
        <v>0</v>
      </c>
      <c r="BF384" s="150">
        <f>IF(N384="snížená",J384,0)</f>
        <v>0</v>
      </c>
      <c r="BG384" s="150">
        <f>IF(N384="zákl. přenesená",J384,0)</f>
        <v>0</v>
      </c>
      <c r="BH384" s="150">
        <f>IF(N384="sníž. přenesená",J384,0)</f>
        <v>0</v>
      </c>
      <c r="BI384" s="150">
        <f>IF(N384="nulová",J384,0)</f>
        <v>0</v>
      </c>
      <c r="BJ384" s="17" t="s">
        <v>80</v>
      </c>
      <c r="BK384" s="150">
        <f>ROUND(I384*H384,2)</f>
        <v>0</v>
      </c>
      <c r="BL384" s="17" t="s">
        <v>212</v>
      </c>
      <c r="BM384" s="149" t="s">
        <v>746</v>
      </c>
    </row>
    <row r="385" spans="2:65" s="12" customFormat="1">
      <c r="B385" s="151"/>
      <c r="D385" s="152" t="s">
        <v>157</v>
      </c>
      <c r="E385" s="153" t="s">
        <v>1</v>
      </c>
      <c r="F385" s="154" t="s">
        <v>587</v>
      </c>
      <c r="H385" s="153" t="s">
        <v>1</v>
      </c>
      <c r="I385" s="155"/>
      <c r="L385" s="151"/>
      <c r="M385" s="156"/>
      <c r="T385" s="157"/>
      <c r="AT385" s="153" t="s">
        <v>157</v>
      </c>
      <c r="AU385" s="153" t="s">
        <v>82</v>
      </c>
      <c r="AV385" s="12" t="s">
        <v>80</v>
      </c>
      <c r="AW385" s="12" t="s">
        <v>30</v>
      </c>
      <c r="AX385" s="12" t="s">
        <v>73</v>
      </c>
      <c r="AY385" s="153" t="s">
        <v>150</v>
      </c>
    </row>
    <row r="386" spans="2:65" s="13" customFormat="1">
      <c r="B386" s="158"/>
      <c r="D386" s="152" t="s">
        <v>157</v>
      </c>
      <c r="E386" s="159" t="s">
        <v>1</v>
      </c>
      <c r="F386" s="160" t="s">
        <v>747</v>
      </c>
      <c r="H386" s="161">
        <v>172.6</v>
      </c>
      <c r="I386" s="162"/>
      <c r="L386" s="158"/>
      <c r="M386" s="163"/>
      <c r="T386" s="164"/>
      <c r="AT386" s="159" t="s">
        <v>157</v>
      </c>
      <c r="AU386" s="159" t="s">
        <v>82</v>
      </c>
      <c r="AV386" s="13" t="s">
        <v>82</v>
      </c>
      <c r="AW386" s="13" t="s">
        <v>30</v>
      </c>
      <c r="AX386" s="13" t="s">
        <v>73</v>
      </c>
      <c r="AY386" s="159" t="s">
        <v>150</v>
      </c>
    </row>
    <row r="387" spans="2:65" s="14" customFormat="1">
      <c r="B387" s="165"/>
      <c r="D387" s="152" t="s">
        <v>157</v>
      </c>
      <c r="E387" s="166" t="s">
        <v>1</v>
      </c>
      <c r="F387" s="167" t="s">
        <v>162</v>
      </c>
      <c r="H387" s="168">
        <v>172.6</v>
      </c>
      <c r="I387" s="169"/>
      <c r="L387" s="165"/>
      <c r="M387" s="170"/>
      <c r="T387" s="171"/>
      <c r="AT387" s="166" t="s">
        <v>157</v>
      </c>
      <c r="AU387" s="166" t="s">
        <v>82</v>
      </c>
      <c r="AV387" s="14" t="s">
        <v>156</v>
      </c>
      <c r="AW387" s="14" t="s">
        <v>30</v>
      </c>
      <c r="AX387" s="14" t="s">
        <v>80</v>
      </c>
      <c r="AY387" s="166" t="s">
        <v>150</v>
      </c>
    </row>
    <row r="388" spans="2:65" s="1" customFormat="1" ht="62.65" customHeight="1">
      <c r="B388" s="32"/>
      <c r="C388" s="137" t="s">
        <v>271</v>
      </c>
      <c r="D388" s="137" t="s">
        <v>152</v>
      </c>
      <c r="E388" s="138" t="s">
        <v>748</v>
      </c>
      <c r="F388" s="139" t="s">
        <v>749</v>
      </c>
      <c r="G388" s="140" t="s">
        <v>165</v>
      </c>
      <c r="H388" s="141">
        <v>172.6</v>
      </c>
      <c r="I388" s="142"/>
      <c r="J388" s="143">
        <f>ROUND(I388*H388,2)</f>
        <v>0</v>
      </c>
      <c r="K388" s="144"/>
      <c r="L388" s="32"/>
      <c r="M388" s="145" t="s">
        <v>1</v>
      </c>
      <c r="N388" s="146" t="s">
        <v>38</v>
      </c>
      <c r="P388" s="147">
        <f>O388*H388</f>
        <v>0</v>
      </c>
      <c r="Q388" s="147">
        <v>0</v>
      </c>
      <c r="R388" s="147">
        <f>Q388*H388</f>
        <v>0</v>
      </c>
      <c r="S388" s="147">
        <v>0</v>
      </c>
      <c r="T388" s="148">
        <f>S388*H388</f>
        <v>0</v>
      </c>
      <c r="AR388" s="149" t="s">
        <v>212</v>
      </c>
      <c r="AT388" s="149" t="s">
        <v>152</v>
      </c>
      <c r="AU388" s="149" t="s">
        <v>82</v>
      </c>
      <c r="AY388" s="17" t="s">
        <v>150</v>
      </c>
      <c r="BE388" s="150">
        <f>IF(N388="základní",J388,0)</f>
        <v>0</v>
      </c>
      <c r="BF388" s="150">
        <f>IF(N388="snížená",J388,0)</f>
        <v>0</v>
      </c>
      <c r="BG388" s="150">
        <f>IF(N388="zákl. přenesená",J388,0)</f>
        <v>0</v>
      </c>
      <c r="BH388" s="150">
        <f>IF(N388="sníž. přenesená",J388,0)</f>
        <v>0</v>
      </c>
      <c r="BI388" s="150">
        <f>IF(N388="nulová",J388,0)</f>
        <v>0</v>
      </c>
      <c r="BJ388" s="17" t="s">
        <v>80</v>
      </c>
      <c r="BK388" s="150">
        <f>ROUND(I388*H388,2)</f>
        <v>0</v>
      </c>
      <c r="BL388" s="17" t="s">
        <v>212</v>
      </c>
      <c r="BM388" s="149" t="s">
        <v>750</v>
      </c>
    </row>
    <row r="389" spans="2:65" s="12" customFormat="1">
      <c r="B389" s="151"/>
      <c r="D389" s="152" t="s">
        <v>157</v>
      </c>
      <c r="E389" s="153" t="s">
        <v>1</v>
      </c>
      <c r="F389" s="154" t="s">
        <v>587</v>
      </c>
      <c r="H389" s="153" t="s">
        <v>1</v>
      </c>
      <c r="I389" s="155"/>
      <c r="L389" s="151"/>
      <c r="M389" s="156"/>
      <c r="T389" s="157"/>
      <c r="AT389" s="153" t="s">
        <v>157</v>
      </c>
      <c r="AU389" s="153" t="s">
        <v>82</v>
      </c>
      <c r="AV389" s="12" t="s">
        <v>80</v>
      </c>
      <c r="AW389" s="12" t="s">
        <v>30</v>
      </c>
      <c r="AX389" s="12" t="s">
        <v>73</v>
      </c>
      <c r="AY389" s="153" t="s">
        <v>150</v>
      </c>
    </row>
    <row r="390" spans="2:65" s="13" customFormat="1">
      <c r="B390" s="158"/>
      <c r="D390" s="152" t="s">
        <v>157</v>
      </c>
      <c r="E390" s="159" t="s">
        <v>1</v>
      </c>
      <c r="F390" s="160" t="s">
        <v>747</v>
      </c>
      <c r="H390" s="161">
        <v>172.6</v>
      </c>
      <c r="I390" s="162"/>
      <c r="L390" s="158"/>
      <c r="M390" s="163"/>
      <c r="T390" s="164"/>
      <c r="AT390" s="159" t="s">
        <v>157</v>
      </c>
      <c r="AU390" s="159" t="s">
        <v>82</v>
      </c>
      <c r="AV390" s="13" t="s">
        <v>82</v>
      </c>
      <c r="AW390" s="13" t="s">
        <v>30</v>
      </c>
      <c r="AX390" s="13" t="s">
        <v>73</v>
      </c>
      <c r="AY390" s="159" t="s">
        <v>150</v>
      </c>
    </row>
    <row r="391" spans="2:65" s="14" customFormat="1">
      <c r="B391" s="165"/>
      <c r="D391" s="152" t="s">
        <v>157</v>
      </c>
      <c r="E391" s="166" t="s">
        <v>1</v>
      </c>
      <c r="F391" s="167" t="s">
        <v>162</v>
      </c>
      <c r="H391" s="168">
        <v>172.6</v>
      </c>
      <c r="I391" s="169"/>
      <c r="L391" s="165"/>
      <c r="M391" s="170"/>
      <c r="T391" s="171"/>
      <c r="AT391" s="166" t="s">
        <v>157</v>
      </c>
      <c r="AU391" s="166" t="s">
        <v>82</v>
      </c>
      <c r="AV391" s="14" t="s">
        <v>156</v>
      </c>
      <c r="AW391" s="14" t="s">
        <v>30</v>
      </c>
      <c r="AX391" s="14" t="s">
        <v>80</v>
      </c>
      <c r="AY391" s="166" t="s">
        <v>150</v>
      </c>
    </row>
    <row r="392" spans="2:65" s="11" customFormat="1" ht="22.9" customHeight="1">
      <c r="B392" s="125"/>
      <c r="D392" s="126" t="s">
        <v>72</v>
      </c>
      <c r="E392" s="135" t="s">
        <v>751</v>
      </c>
      <c r="F392" s="135" t="s">
        <v>752</v>
      </c>
      <c r="I392" s="128"/>
      <c r="J392" s="136">
        <f>BK392</f>
        <v>0</v>
      </c>
      <c r="L392" s="125"/>
      <c r="M392" s="130"/>
      <c r="P392" s="131">
        <f>SUM(P393:P444)</f>
        <v>0</v>
      </c>
      <c r="R392" s="131">
        <f>SUM(R393:R444)</f>
        <v>0.61576520000000001</v>
      </c>
      <c r="T392" s="132">
        <f>SUM(T393:T444)</f>
        <v>0</v>
      </c>
      <c r="AR392" s="126" t="s">
        <v>82</v>
      </c>
      <c r="AT392" s="133" t="s">
        <v>72</v>
      </c>
      <c r="AU392" s="133" t="s">
        <v>80</v>
      </c>
      <c r="AY392" s="126" t="s">
        <v>150</v>
      </c>
      <c r="BK392" s="134">
        <f>SUM(BK393:BK444)</f>
        <v>0</v>
      </c>
    </row>
    <row r="393" spans="2:65" s="1" customFormat="1" ht="24.2" customHeight="1">
      <c r="B393" s="32"/>
      <c r="C393" s="137" t="s">
        <v>482</v>
      </c>
      <c r="D393" s="137" t="s">
        <v>152</v>
      </c>
      <c r="E393" s="138" t="s">
        <v>753</v>
      </c>
      <c r="F393" s="139" t="s">
        <v>754</v>
      </c>
      <c r="G393" s="140" t="s">
        <v>165</v>
      </c>
      <c r="H393" s="141">
        <v>124.74</v>
      </c>
      <c r="I393" s="142"/>
      <c r="J393" s="143">
        <f>ROUND(I393*H393,2)</f>
        <v>0</v>
      </c>
      <c r="K393" s="144"/>
      <c r="L393" s="32"/>
      <c r="M393" s="145" t="s">
        <v>1</v>
      </c>
      <c r="N393" s="146" t="s">
        <v>38</v>
      </c>
      <c r="P393" s="147">
        <f>O393*H393</f>
        <v>0</v>
      </c>
      <c r="Q393" s="147">
        <v>0</v>
      </c>
      <c r="R393" s="147">
        <f>Q393*H393</f>
        <v>0</v>
      </c>
      <c r="S393" s="147">
        <v>0</v>
      </c>
      <c r="T393" s="148">
        <f>S393*H393</f>
        <v>0</v>
      </c>
      <c r="AR393" s="149" t="s">
        <v>212</v>
      </c>
      <c r="AT393" s="149" t="s">
        <v>152</v>
      </c>
      <c r="AU393" s="149" t="s">
        <v>82</v>
      </c>
      <c r="AY393" s="17" t="s">
        <v>150</v>
      </c>
      <c r="BE393" s="150">
        <f>IF(N393="základní",J393,0)</f>
        <v>0</v>
      </c>
      <c r="BF393" s="150">
        <f>IF(N393="snížená",J393,0)</f>
        <v>0</v>
      </c>
      <c r="BG393" s="150">
        <f>IF(N393="zákl. přenesená",J393,0)</f>
        <v>0</v>
      </c>
      <c r="BH393" s="150">
        <f>IF(N393="sníž. přenesená",J393,0)</f>
        <v>0</v>
      </c>
      <c r="BI393" s="150">
        <f>IF(N393="nulová",J393,0)</f>
        <v>0</v>
      </c>
      <c r="BJ393" s="17" t="s">
        <v>80</v>
      </c>
      <c r="BK393" s="150">
        <f>ROUND(I393*H393,2)</f>
        <v>0</v>
      </c>
      <c r="BL393" s="17" t="s">
        <v>212</v>
      </c>
      <c r="BM393" s="149" t="s">
        <v>755</v>
      </c>
    </row>
    <row r="394" spans="2:65" s="13" customFormat="1">
      <c r="B394" s="158"/>
      <c r="D394" s="152" t="s">
        <v>157</v>
      </c>
      <c r="E394" s="159" t="s">
        <v>1</v>
      </c>
      <c r="F394" s="160" t="s">
        <v>756</v>
      </c>
      <c r="H394" s="161">
        <v>47.79</v>
      </c>
      <c r="I394" s="162"/>
      <c r="L394" s="158"/>
      <c r="M394" s="163"/>
      <c r="T394" s="164"/>
      <c r="AT394" s="159" t="s">
        <v>157</v>
      </c>
      <c r="AU394" s="159" t="s">
        <v>82</v>
      </c>
      <c r="AV394" s="13" t="s">
        <v>82</v>
      </c>
      <c r="AW394" s="13" t="s">
        <v>30</v>
      </c>
      <c r="AX394" s="13" t="s">
        <v>73</v>
      </c>
      <c r="AY394" s="159" t="s">
        <v>150</v>
      </c>
    </row>
    <row r="395" spans="2:65" s="12" customFormat="1">
      <c r="B395" s="151"/>
      <c r="D395" s="152" t="s">
        <v>157</v>
      </c>
      <c r="E395" s="153" t="s">
        <v>1</v>
      </c>
      <c r="F395" s="154" t="s">
        <v>757</v>
      </c>
      <c r="H395" s="153" t="s">
        <v>1</v>
      </c>
      <c r="I395" s="155"/>
      <c r="L395" s="151"/>
      <c r="M395" s="156"/>
      <c r="T395" s="157"/>
      <c r="AT395" s="153" t="s">
        <v>157</v>
      </c>
      <c r="AU395" s="153" t="s">
        <v>82</v>
      </c>
      <c r="AV395" s="12" t="s">
        <v>80</v>
      </c>
      <c r="AW395" s="12" t="s">
        <v>30</v>
      </c>
      <c r="AX395" s="12" t="s">
        <v>73</v>
      </c>
      <c r="AY395" s="153" t="s">
        <v>150</v>
      </c>
    </row>
    <row r="396" spans="2:65" s="13" customFormat="1">
      <c r="B396" s="158"/>
      <c r="D396" s="152" t="s">
        <v>157</v>
      </c>
      <c r="E396" s="159" t="s">
        <v>1</v>
      </c>
      <c r="F396" s="160" t="s">
        <v>501</v>
      </c>
      <c r="H396" s="161">
        <v>20.350000000000001</v>
      </c>
      <c r="I396" s="162"/>
      <c r="L396" s="158"/>
      <c r="M396" s="163"/>
      <c r="T396" s="164"/>
      <c r="AT396" s="159" t="s">
        <v>157</v>
      </c>
      <c r="AU396" s="159" t="s">
        <v>82</v>
      </c>
      <c r="AV396" s="13" t="s">
        <v>82</v>
      </c>
      <c r="AW396" s="13" t="s">
        <v>30</v>
      </c>
      <c r="AX396" s="13" t="s">
        <v>73</v>
      </c>
      <c r="AY396" s="159" t="s">
        <v>150</v>
      </c>
    </row>
    <row r="397" spans="2:65" s="13" customFormat="1">
      <c r="B397" s="158"/>
      <c r="D397" s="152" t="s">
        <v>157</v>
      </c>
      <c r="E397" s="159" t="s">
        <v>1</v>
      </c>
      <c r="F397" s="160" t="s">
        <v>502</v>
      </c>
      <c r="H397" s="161">
        <v>17.600000000000001</v>
      </c>
      <c r="I397" s="162"/>
      <c r="L397" s="158"/>
      <c r="M397" s="163"/>
      <c r="T397" s="164"/>
      <c r="AT397" s="159" t="s">
        <v>157</v>
      </c>
      <c r="AU397" s="159" t="s">
        <v>82</v>
      </c>
      <c r="AV397" s="13" t="s">
        <v>82</v>
      </c>
      <c r="AW397" s="13" t="s">
        <v>30</v>
      </c>
      <c r="AX397" s="13" t="s">
        <v>73</v>
      </c>
      <c r="AY397" s="159" t="s">
        <v>150</v>
      </c>
    </row>
    <row r="398" spans="2:65" s="13" customFormat="1">
      <c r="B398" s="158"/>
      <c r="D398" s="152" t="s">
        <v>157</v>
      </c>
      <c r="E398" s="159" t="s">
        <v>1</v>
      </c>
      <c r="F398" s="160" t="s">
        <v>503</v>
      </c>
      <c r="H398" s="161">
        <v>18.7</v>
      </c>
      <c r="I398" s="162"/>
      <c r="L398" s="158"/>
      <c r="M398" s="163"/>
      <c r="T398" s="164"/>
      <c r="AT398" s="159" t="s">
        <v>157</v>
      </c>
      <c r="AU398" s="159" t="s">
        <v>82</v>
      </c>
      <c r="AV398" s="13" t="s">
        <v>82</v>
      </c>
      <c r="AW398" s="13" t="s">
        <v>30</v>
      </c>
      <c r="AX398" s="13" t="s">
        <v>73</v>
      </c>
      <c r="AY398" s="159" t="s">
        <v>150</v>
      </c>
    </row>
    <row r="399" spans="2:65" s="13" customFormat="1">
      <c r="B399" s="158"/>
      <c r="D399" s="152" t="s">
        <v>157</v>
      </c>
      <c r="E399" s="159" t="s">
        <v>1</v>
      </c>
      <c r="F399" s="160" t="s">
        <v>504</v>
      </c>
      <c r="H399" s="161">
        <v>14.3</v>
      </c>
      <c r="I399" s="162"/>
      <c r="L399" s="158"/>
      <c r="M399" s="163"/>
      <c r="T399" s="164"/>
      <c r="AT399" s="159" t="s">
        <v>157</v>
      </c>
      <c r="AU399" s="159" t="s">
        <v>82</v>
      </c>
      <c r="AV399" s="13" t="s">
        <v>82</v>
      </c>
      <c r="AW399" s="13" t="s">
        <v>30</v>
      </c>
      <c r="AX399" s="13" t="s">
        <v>73</v>
      </c>
      <c r="AY399" s="159" t="s">
        <v>150</v>
      </c>
    </row>
    <row r="400" spans="2:65" s="12" customFormat="1">
      <c r="B400" s="151"/>
      <c r="D400" s="152" t="s">
        <v>157</v>
      </c>
      <c r="E400" s="153" t="s">
        <v>1</v>
      </c>
      <c r="F400" s="154" t="s">
        <v>505</v>
      </c>
      <c r="H400" s="153" t="s">
        <v>1</v>
      </c>
      <c r="I400" s="155"/>
      <c r="L400" s="151"/>
      <c r="M400" s="156"/>
      <c r="T400" s="157"/>
      <c r="AT400" s="153" t="s">
        <v>157</v>
      </c>
      <c r="AU400" s="153" t="s">
        <v>82</v>
      </c>
      <c r="AV400" s="12" t="s">
        <v>80</v>
      </c>
      <c r="AW400" s="12" t="s">
        <v>30</v>
      </c>
      <c r="AX400" s="12" t="s">
        <v>73</v>
      </c>
      <c r="AY400" s="153" t="s">
        <v>150</v>
      </c>
    </row>
    <row r="401" spans="2:65" s="13" customFormat="1">
      <c r="B401" s="158"/>
      <c r="D401" s="152" t="s">
        <v>157</v>
      </c>
      <c r="E401" s="159" t="s">
        <v>1</v>
      </c>
      <c r="F401" s="160" t="s">
        <v>506</v>
      </c>
      <c r="H401" s="161">
        <v>6</v>
      </c>
      <c r="I401" s="162"/>
      <c r="L401" s="158"/>
      <c r="M401" s="163"/>
      <c r="T401" s="164"/>
      <c r="AT401" s="159" t="s">
        <v>157</v>
      </c>
      <c r="AU401" s="159" t="s">
        <v>82</v>
      </c>
      <c r="AV401" s="13" t="s">
        <v>82</v>
      </c>
      <c r="AW401" s="13" t="s">
        <v>30</v>
      </c>
      <c r="AX401" s="13" t="s">
        <v>73</v>
      </c>
      <c r="AY401" s="159" t="s">
        <v>150</v>
      </c>
    </row>
    <row r="402" spans="2:65" s="14" customFormat="1">
      <c r="B402" s="165"/>
      <c r="D402" s="152" t="s">
        <v>157</v>
      </c>
      <c r="E402" s="166" t="s">
        <v>1</v>
      </c>
      <c r="F402" s="167" t="s">
        <v>162</v>
      </c>
      <c r="H402" s="168">
        <v>124.74</v>
      </c>
      <c r="I402" s="169"/>
      <c r="L402" s="165"/>
      <c r="M402" s="170"/>
      <c r="T402" s="171"/>
      <c r="AT402" s="166" t="s">
        <v>157</v>
      </c>
      <c r="AU402" s="166" t="s">
        <v>82</v>
      </c>
      <c r="AV402" s="14" t="s">
        <v>156</v>
      </c>
      <c r="AW402" s="14" t="s">
        <v>30</v>
      </c>
      <c r="AX402" s="14" t="s">
        <v>80</v>
      </c>
      <c r="AY402" s="166" t="s">
        <v>150</v>
      </c>
    </row>
    <row r="403" spans="2:65" s="1" customFormat="1" ht="24.2" customHeight="1">
      <c r="B403" s="32"/>
      <c r="C403" s="137" t="s">
        <v>516</v>
      </c>
      <c r="D403" s="137" t="s">
        <v>152</v>
      </c>
      <c r="E403" s="138" t="s">
        <v>758</v>
      </c>
      <c r="F403" s="139" t="s">
        <v>759</v>
      </c>
      <c r="G403" s="140" t="s">
        <v>165</v>
      </c>
      <c r="H403" s="141">
        <v>544.57000000000005</v>
      </c>
      <c r="I403" s="142"/>
      <c r="J403" s="143">
        <f>ROUND(I403*H403,2)</f>
        <v>0</v>
      </c>
      <c r="K403" s="144"/>
      <c r="L403" s="32"/>
      <c r="M403" s="145" t="s">
        <v>1</v>
      </c>
      <c r="N403" s="146" t="s">
        <v>38</v>
      </c>
      <c r="P403" s="147">
        <f>O403*H403</f>
        <v>0</v>
      </c>
      <c r="Q403" s="147">
        <v>0</v>
      </c>
      <c r="R403" s="147">
        <f>Q403*H403</f>
        <v>0</v>
      </c>
      <c r="S403" s="147">
        <v>0</v>
      </c>
      <c r="T403" s="148">
        <f>S403*H403</f>
        <v>0</v>
      </c>
      <c r="AR403" s="149" t="s">
        <v>212</v>
      </c>
      <c r="AT403" s="149" t="s">
        <v>152</v>
      </c>
      <c r="AU403" s="149" t="s">
        <v>82</v>
      </c>
      <c r="AY403" s="17" t="s">
        <v>150</v>
      </c>
      <c r="BE403" s="150">
        <f>IF(N403="základní",J403,0)</f>
        <v>0</v>
      </c>
      <c r="BF403" s="150">
        <f>IF(N403="snížená",J403,0)</f>
        <v>0</v>
      </c>
      <c r="BG403" s="150">
        <f>IF(N403="zákl. přenesená",J403,0)</f>
        <v>0</v>
      </c>
      <c r="BH403" s="150">
        <f>IF(N403="sníž. přenesená",J403,0)</f>
        <v>0</v>
      </c>
      <c r="BI403" s="150">
        <f>IF(N403="nulová",J403,0)</f>
        <v>0</v>
      </c>
      <c r="BJ403" s="17" t="s">
        <v>80</v>
      </c>
      <c r="BK403" s="150">
        <f>ROUND(I403*H403,2)</f>
        <v>0</v>
      </c>
      <c r="BL403" s="17" t="s">
        <v>212</v>
      </c>
      <c r="BM403" s="149" t="s">
        <v>760</v>
      </c>
    </row>
    <row r="404" spans="2:65" s="12" customFormat="1">
      <c r="B404" s="151"/>
      <c r="D404" s="152" t="s">
        <v>157</v>
      </c>
      <c r="E404" s="153" t="s">
        <v>1</v>
      </c>
      <c r="F404" s="154" t="s">
        <v>761</v>
      </c>
      <c r="H404" s="153" t="s">
        <v>1</v>
      </c>
      <c r="I404" s="155"/>
      <c r="L404" s="151"/>
      <c r="M404" s="156"/>
      <c r="T404" s="157"/>
      <c r="AT404" s="153" t="s">
        <v>157</v>
      </c>
      <c r="AU404" s="153" t="s">
        <v>82</v>
      </c>
      <c r="AV404" s="12" t="s">
        <v>80</v>
      </c>
      <c r="AW404" s="12" t="s">
        <v>30</v>
      </c>
      <c r="AX404" s="12" t="s">
        <v>73</v>
      </c>
      <c r="AY404" s="153" t="s">
        <v>150</v>
      </c>
    </row>
    <row r="405" spans="2:65" s="13" customFormat="1">
      <c r="B405" s="158"/>
      <c r="D405" s="152" t="s">
        <v>157</v>
      </c>
      <c r="E405" s="159" t="s">
        <v>1</v>
      </c>
      <c r="F405" s="160" t="s">
        <v>762</v>
      </c>
      <c r="H405" s="161">
        <v>111.6</v>
      </c>
      <c r="I405" s="162"/>
      <c r="L405" s="158"/>
      <c r="M405" s="163"/>
      <c r="T405" s="164"/>
      <c r="AT405" s="159" t="s">
        <v>157</v>
      </c>
      <c r="AU405" s="159" t="s">
        <v>82</v>
      </c>
      <c r="AV405" s="13" t="s">
        <v>82</v>
      </c>
      <c r="AW405" s="13" t="s">
        <v>30</v>
      </c>
      <c r="AX405" s="13" t="s">
        <v>73</v>
      </c>
      <c r="AY405" s="159" t="s">
        <v>150</v>
      </c>
    </row>
    <row r="406" spans="2:65" s="12" customFormat="1">
      <c r="B406" s="151"/>
      <c r="D406" s="152" t="s">
        <v>157</v>
      </c>
      <c r="E406" s="153" t="s">
        <v>1</v>
      </c>
      <c r="F406" s="154" t="s">
        <v>489</v>
      </c>
      <c r="H406" s="153" t="s">
        <v>1</v>
      </c>
      <c r="I406" s="155"/>
      <c r="L406" s="151"/>
      <c r="M406" s="156"/>
      <c r="T406" s="157"/>
      <c r="AT406" s="153" t="s">
        <v>157</v>
      </c>
      <c r="AU406" s="153" t="s">
        <v>82</v>
      </c>
      <c r="AV406" s="12" t="s">
        <v>80</v>
      </c>
      <c r="AW406" s="12" t="s">
        <v>30</v>
      </c>
      <c r="AX406" s="12" t="s">
        <v>73</v>
      </c>
      <c r="AY406" s="153" t="s">
        <v>150</v>
      </c>
    </row>
    <row r="407" spans="2:65" s="13" customFormat="1">
      <c r="B407" s="158"/>
      <c r="D407" s="152" t="s">
        <v>157</v>
      </c>
      <c r="E407" s="159" t="s">
        <v>1</v>
      </c>
      <c r="F407" s="160" t="s">
        <v>490</v>
      </c>
      <c r="H407" s="161">
        <v>8.5299999999999994</v>
      </c>
      <c r="I407" s="162"/>
      <c r="L407" s="158"/>
      <c r="M407" s="163"/>
      <c r="T407" s="164"/>
      <c r="AT407" s="159" t="s">
        <v>157</v>
      </c>
      <c r="AU407" s="159" t="s">
        <v>82</v>
      </c>
      <c r="AV407" s="13" t="s">
        <v>82</v>
      </c>
      <c r="AW407" s="13" t="s">
        <v>30</v>
      </c>
      <c r="AX407" s="13" t="s">
        <v>73</v>
      </c>
      <c r="AY407" s="159" t="s">
        <v>150</v>
      </c>
    </row>
    <row r="408" spans="2:65" s="12" customFormat="1">
      <c r="B408" s="151"/>
      <c r="D408" s="152" t="s">
        <v>157</v>
      </c>
      <c r="E408" s="153" t="s">
        <v>1</v>
      </c>
      <c r="F408" s="154" t="s">
        <v>757</v>
      </c>
      <c r="H408" s="153" t="s">
        <v>1</v>
      </c>
      <c r="I408" s="155"/>
      <c r="L408" s="151"/>
      <c r="M408" s="156"/>
      <c r="T408" s="157"/>
      <c r="AT408" s="153" t="s">
        <v>157</v>
      </c>
      <c r="AU408" s="153" t="s">
        <v>82</v>
      </c>
      <c r="AV408" s="12" t="s">
        <v>80</v>
      </c>
      <c r="AW408" s="12" t="s">
        <v>30</v>
      </c>
      <c r="AX408" s="12" t="s">
        <v>73</v>
      </c>
      <c r="AY408" s="153" t="s">
        <v>150</v>
      </c>
    </row>
    <row r="409" spans="2:65" s="13" customFormat="1">
      <c r="B409" s="158"/>
      <c r="D409" s="152" t="s">
        <v>157</v>
      </c>
      <c r="E409" s="159" t="s">
        <v>1</v>
      </c>
      <c r="F409" s="160" t="s">
        <v>499</v>
      </c>
      <c r="H409" s="161">
        <v>346.68</v>
      </c>
      <c r="I409" s="162"/>
      <c r="L409" s="158"/>
      <c r="M409" s="163"/>
      <c r="T409" s="164"/>
      <c r="AT409" s="159" t="s">
        <v>157</v>
      </c>
      <c r="AU409" s="159" t="s">
        <v>82</v>
      </c>
      <c r="AV409" s="13" t="s">
        <v>82</v>
      </c>
      <c r="AW409" s="13" t="s">
        <v>30</v>
      </c>
      <c r="AX409" s="13" t="s">
        <v>73</v>
      </c>
      <c r="AY409" s="159" t="s">
        <v>150</v>
      </c>
    </row>
    <row r="410" spans="2:65" s="12" customFormat="1">
      <c r="B410" s="151"/>
      <c r="D410" s="152" t="s">
        <v>157</v>
      </c>
      <c r="E410" s="153" t="s">
        <v>1</v>
      </c>
      <c r="F410" s="154" t="s">
        <v>505</v>
      </c>
      <c r="H410" s="153" t="s">
        <v>1</v>
      </c>
      <c r="I410" s="155"/>
      <c r="L410" s="151"/>
      <c r="M410" s="156"/>
      <c r="T410" s="157"/>
      <c r="AT410" s="153" t="s">
        <v>157</v>
      </c>
      <c r="AU410" s="153" t="s">
        <v>82</v>
      </c>
      <c r="AV410" s="12" t="s">
        <v>80</v>
      </c>
      <c r="AW410" s="12" t="s">
        <v>30</v>
      </c>
      <c r="AX410" s="12" t="s">
        <v>73</v>
      </c>
      <c r="AY410" s="153" t="s">
        <v>150</v>
      </c>
    </row>
    <row r="411" spans="2:65" s="13" customFormat="1">
      <c r="B411" s="158"/>
      <c r="D411" s="152" t="s">
        <v>157</v>
      </c>
      <c r="E411" s="159" t="s">
        <v>1</v>
      </c>
      <c r="F411" s="160" t="s">
        <v>507</v>
      </c>
      <c r="H411" s="161">
        <v>77.760000000000005</v>
      </c>
      <c r="I411" s="162"/>
      <c r="L411" s="158"/>
      <c r="M411" s="163"/>
      <c r="T411" s="164"/>
      <c r="AT411" s="159" t="s">
        <v>157</v>
      </c>
      <c r="AU411" s="159" t="s">
        <v>82</v>
      </c>
      <c r="AV411" s="13" t="s">
        <v>82</v>
      </c>
      <c r="AW411" s="13" t="s">
        <v>30</v>
      </c>
      <c r="AX411" s="13" t="s">
        <v>73</v>
      </c>
      <c r="AY411" s="159" t="s">
        <v>150</v>
      </c>
    </row>
    <row r="412" spans="2:65" s="14" customFormat="1">
      <c r="B412" s="165"/>
      <c r="D412" s="152" t="s">
        <v>157</v>
      </c>
      <c r="E412" s="166" t="s">
        <v>1</v>
      </c>
      <c r="F412" s="167" t="s">
        <v>162</v>
      </c>
      <c r="H412" s="168">
        <v>544.57000000000005</v>
      </c>
      <c r="I412" s="169"/>
      <c r="L412" s="165"/>
      <c r="M412" s="170"/>
      <c r="T412" s="171"/>
      <c r="AT412" s="166" t="s">
        <v>157</v>
      </c>
      <c r="AU412" s="166" t="s">
        <v>82</v>
      </c>
      <c r="AV412" s="14" t="s">
        <v>156</v>
      </c>
      <c r="AW412" s="14" t="s">
        <v>30</v>
      </c>
      <c r="AX412" s="14" t="s">
        <v>80</v>
      </c>
      <c r="AY412" s="166" t="s">
        <v>150</v>
      </c>
    </row>
    <row r="413" spans="2:65" s="1" customFormat="1" ht="24.2" customHeight="1">
      <c r="B413" s="32"/>
      <c r="C413" s="137" t="s">
        <v>524</v>
      </c>
      <c r="D413" s="137" t="s">
        <v>152</v>
      </c>
      <c r="E413" s="138" t="s">
        <v>763</v>
      </c>
      <c r="F413" s="139" t="s">
        <v>764</v>
      </c>
      <c r="G413" s="140" t="s">
        <v>165</v>
      </c>
      <c r="H413" s="141">
        <v>124.74</v>
      </c>
      <c r="I413" s="142"/>
      <c r="J413" s="143">
        <f>ROUND(I413*H413,2)</f>
        <v>0</v>
      </c>
      <c r="K413" s="144"/>
      <c r="L413" s="32"/>
      <c r="M413" s="145" t="s">
        <v>1</v>
      </c>
      <c r="N413" s="146" t="s">
        <v>38</v>
      </c>
      <c r="P413" s="147">
        <f>O413*H413</f>
        <v>0</v>
      </c>
      <c r="Q413" s="147">
        <v>4.4000000000000002E-4</v>
      </c>
      <c r="R413" s="147">
        <f>Q413*H413</f>
        <v>5.48856E-2</v>
      </c>
      <c r="S413" s="147">
        <v>0</v>
      </c>
      <c r="T413" s="148">
        <f>S413*H413</f>
        <v>0</v>
      </c>
      <c r="AR413" s="149" t="s">
        <v>212</v>
      </c>
      <c r="AT413" s="149" t="s">
        <v>152</v>
      </c>
      <c r="AU413" s="149" t="s">
        <v>82</v>
      </c>
      <c r="AY413" s="17" t="s">
        <v>150</v>
      </c>
      <c r="BE413" s="150">
        <f>IF(N413="základní",J413,0)</f>
        <v>0</v>
      </c>
      <c r="BF413" s="150">
        <f>IF(N413="snížená",J413,0)</f>
        <v>0</v>
      </c>
      <c r="BG413" s="150">
        <f>IF(N413="zákl. přenesená",J413,0)</f>
        <v>0</v>
      </c>
      <c r="BH413" s="150">
        <f>IF(N413="sníž. přenesená",J413,0)</f>
        <v>0</v>
      </c>
      <c r="BI413" s="150">
        <f>IF(N413="nulová",J413,0)</f>
        <v>0</v>
      </c>
      <c r="BJ413" s="17" t="s">
        <v>80</v>
      </c>
      <c r="BK413" s="150">
        <f>ROUND(I413*H413,2)</f>
        <v>0</v>
      </c>
      <c r="BL413" s="17" t="s">
        <v>212</v>
      </c>
      <c r="BM413" s="149" t="s">
        <v>765</v>
      </c>
    </row>
    <row r="414" spans="2:65" s="13" customFormat="1">
      <c r="B414" s="158"/>
      <c r="D414" s="152" t="s">
        <v>157</v>
      </c>
      <c r="E414" s="159" t="s">
        <v>1</v>
      </c>
      <c r="F414" s="160" t="s">
        <v>766</v>
      </c>
      <c r="H414" s="161">
        <v>124.74</v>
      </c>
      <c r="I414" s="162"/>
      <c r="L414" s="158"/>
      <c r="M414" s="163"/>
      <c r="T414" s="164"/>
      <c r="AT414" s="159" t="s">
        <v>157</v>
      </c>
      <c r="AU414" s="159" t="s">
        <v>82</v>
      </c>
      <c r="AV414" s="13" t="s">
        <v>82</v>
      </c>
      <c r="AW414" s="13" t="s">
        <v>30</v>
      </c>
      <c r="AX414" s="13" t="s">
        <v>73</v>
      </c>
      <c r="AY414" s="159" t="s">
        <v>150</v>
      </c>
    </row>
    <row r="415" spans="2:65" s="14" customFormat="1">
      <c r="B415" s="165"/>
      <c r="D415" s="152" t="s">
        <v>157</v>
      </c>
      <c r="E415" s="166" t="s">
        <v>1</v>
      </c>
      <c r="F415" s="167" t="s">
        <v>162</v>
      </c>
      <c r="H415" s="168">
        <v>124.74</v>
      </c>
      <c r="I415" s="169"/>
      <c r="L415" s="165"/>
      <c r="M415" s="170"/>
      <c r="T415" s="171"/>
      <c r="AT415" s="166" t="s">
        <v>157</v>
      </c>
      <c r="AU415" s="166" t="s">
        <v>82</v>
      </c>
      <c r="AV415" s="14" t="s">
        <v>156</v>
      </c>
      <c r="AW415" s="14" t="s">
        <v>30</v>
      </c>
      <c r="AX415" s="14" t="s">
        <v>80</v>
      </c>
      <c r="AY415" s="166" t="s">
        <v>150</v>
      </c>
    </row>
    <row r="416" spans="2:65" s="1" customFormat="1" ht="24.2" customHeight="1">
      <c r="B416" s="32"/>
      <c r="C416" s="137" t="s">
        <v>418</v>
      </c>
      <c r="D416" s="137" t="s">
        <v>152</v>
      </c>
      <c r="E416" s="138" t="s">
        <v>767</v>
      </c>
      <c r="F416" s="139" t="s">
        <v>768</v>
      </c>
      <c r="G416" s="140" t="s">
        <v>165</v>
      </c>
      <c r="H416" s="141">
        <v>544.57000000000005</v>
      </c>
      <c r="I416" s="142"/>
      <c r="J416" s="143">
        <f>ROUND(I416*H416,2)</f>
        <v>0</v>
      </c>
      <c r="K416" s="144"/>
      <c r="L416" s="32"/>
      <c r="M416" s="145" t="s">
        <v>1</v>
      </c>
      <c r="N416" s="146" t="s">
        <v>38</v>
      </c>
      <c r="P416" s="147">
        <f>O416*H416</f>
        <v>0</v>
      </c>
      <c r="Q416" s="147">
        <v>4.4000000000000002E-4</v>
      </c>
      <c r="R416" s="147">
        <f>Q416*H416</f>
        <v>0.23961080000000004</v>
      </c>
      <c r="S416" s="147">
        <v>0</v>
      </c>
      <c r="T416" s="148">
        <f>S416*H416</f>
        <v>0</v>
      </c>
      <c r="AR416" s="149" t="s">
        <v>212</v>
      </c>
      <c r="AT416" s="149" t="s">
        <v>152</v>
      </c>
      <c r="AU416" s="149" t="s">
        <v>82</v>
      </c>
      <c r="AY416" s="17" t="s">
        <v>150</v>
      </c>
      <c r="BE416" s="150">
        <f>IF(N416="základní",J416,0)</f>
        <v>0</v>
      </c>
      <c r="BF416" s="150">
        <f>IF(N416="snížená",J416,0)</f>
        <v>0</v>
      </c>
      <c r="BG416" s="150">
        <f>IF(N416="zákl. přenesená",J416,0)</f>
        <v>0</v>
      </c>
      <c r="BH416" s="150">
        <f>IF(N416="sníž. přenesená",J416,0)</f>
        <v>0</v>
      </c>
      <c r="BI416" s="150">
        <f>IF(N416="nulová",J416,0)</f>
        <v>0</v>
      </c>
      <c r="BJ416" s="17" t="s">
        <v>80</v>
      </c>
      <c r="BK416" s="150">
        <f>ROUND(I416*H416,2)</f>
        <v>0</v>
      </c>
      <c r="BL416" s="17" t="s">
        <v>212</v>
      </c>
      <c r="BM416" s="149" t="s">
        <v>769</v>
      </c>
    </row>
    <row r="417" spans="2:65" s="13" customFormat="1">
      <c r="B417" s="158"/>
      <c r="D417" s="152" t="s">
        <v>157</v>
      </c>
      <c r="E417" s="159" t="s">
        <v>1</v>
      </c>
      <c r="F417" s="160" t="s">
        <v>770</v>
      </c>
      <c r="H417" s="161">
        <v>544.57000000000005</v>
      </c>
      <c r="I417" s="162"/>
      <c r="L417" s="158"/>
      <c r="M417" s="163"/>
      <c r="T417" s="164"/>
      <c r="AT417" s="159" t="s">
        <v>157</v>
      </c>
      <c r="AU417" s="159" t="s">
        <v>82</v>
      </c>
      <c r="AV417" s="13" t="s">
        <v>82</v>
      </c>
      <c r="AW417" s="13" t="s">
        <v>30</v>
      </c>
      <c r="AX417" s="13" t="s">
        <v>73</v>
      </c>
      <c r="AY417" s="159" t="s">
        <v>150</v>
      </c>
    </row>
    <row r="418" spans="2:65" s="14" customFormat="1">
      <c r="B418" s="165"/>
      <c r="D418" s="152" t="s">
        <v>157</v>
      </c>
      <c r="E418" s="166" t="s">
        <v>1</v>
      </c>
      <c r="F418" s="167" t="s">
        <v>162</v>
      </c>
      <c r="H418" s="168">
        <v>544.57000000000005</v>
      </c>
      <c r="I418" s="169"/>
      <c r="L418" s="165"/>
      <c r="M418" s="170"/>
      <c r="T418" s="171"/>
      <c r="AT418" s="166" t="s">
        <v>157</v>
      </c>
      <c r="AU418" s="166" t="s">
        <v>82</v>
      </c>
      <c r="AV418" s="14" t="s">
        <v>156</v>
      </c>
      <c r="AW418" s="14" t="s">
        <v>30</v>
      </c>
      <c r="AX418" s="14" t="s">
        <v>80</v>
      </c>
      <c r="AY418" s="166" t="s">
        <v>150</v>
      </c>
    </row>
    <row r="419" spans="2:65" s="1" customFormat="1" ht="24.2" customHeight="1">
      <c r="B419" s="32"/>
      <c r="C419" s="137" t="s">
        <v>771</v>
      </c>
      <c r="D419" s="137" t="s">
        <v>152</v>
      </c>
      <c r="E419" s="138" t="s">
        <v>772</v>
      </c>
      <c r="F419" s="139" t="s">
        <v>773</v>
      </c>
      <c r="G419" s="140" t="s">
        <v>165</v>
      </c>
      <c r="H419" s="141">
        <v>124.74</v>
      </c>
      <c r="I419" s="142"/>
      <c r="J419" s="143">
        <f>ROUND(I419*H419,2)</f>
        <v>0</v>
      </c>
      <c r="K419" s="144"/>
      <c r="L419" s="32"/>
      <c r="M419" s="145" t="s">
        <v>1</v>
      </c>
      <c r="N419" s="146" t="s">
        <v>38</v>
      </c>
      <c r="P419" s="147">
        <f>O419*H419</f>
        <v>0</v>
      </c>
      <c r="Q419" s="147">
        <v>2.0000000000000001E-4</v>
      </c>
      <c r="R419" s="147">
        <f>Q419*H419</f>
        <v>2.4948000000000001E-2</v>
      </c>
      <c r="S419" s="147">
        <v>0</v>
      </c>
      <c r="T419" s="148">
        <f>S419*H419</f>
        <v>0</v>
      </c>
      <c r="AR419" s="149" t="s">
        <v>212</v>
      </c>
      <c r="AT419" s="149" t="s">
        <v>152</v>
      </c>
      <c r="AU419" s="149" t="s">
        <v>82</v>
      </c>
      <c r="AY419" s="17" t="s">
        <v>150</v>
      </c>
      <c r="BE419" s="150">
        <f>IF(N419="základní",J419,0)</f>
        <v>0</v>
      </c>
      <c r="BF419" s="150">
        <f>IF(N419="snížená",J419,0)</f>
        <v>0</v>
      </c>
      <c r="BG419" s="150">
        <f>IF(N419="zákl. přenesená",J419,0)</f>
        <v>0</v>
      </c>
      <c r="BH419" s="150">
        <f>IF(N419="sníž. přenesená",J419,0)</f>
        <v>0</v>
      </c>
      <c r="BI419" s="150">
        <f>IF(N419="nulová",J419,0)</f>
        <v>0</v>
      </c>
      <c r="BJ419" s="17" t="s">
        <v>80</v>
      </c>
      <c r="BK419" s="150">
        <f>ROUND(I419*H419,2)</f>
        <v>0</v>
      </c>
      <c r="BL419" s="17" t="s">
        <v>212</v>
      </c>
      <c r="BM419" s="149" t="s">
        <v>774</v>
      </c>
    </row>
    <row r="420" spans="2:65" s="13" customFormat="1">
      <c r="B420" s="158"/>
      <c r="D420" s="152" t="s">
        <v>157</v>
      </c>
      <c r="E420" s="159" t="s">
        <v>1</v>
      </c>
      <c r="F420" s="160" t="s">
        <v>756</v>
      </c>
      <c r="H420" s="161">
        <v>47.79</v>
      </c>
      <c r="I420" s="162"/>
      <c r="L420" s="158"/>
      <c r="M420" s="163"/>
      <c r="T420" s="164"/>
      <c r="AT420" s="159" t="s">
        <v>157</v>
      </c>
      <c r="AU420" s="159" t="s">
        <v>82</v>
      </c>
      <c r="AV420" s="13" t="s">
        <v>82</v>
      </c>
      <c r="AW420" s="13" t="s">
        <v>30</v>
      </c>
      <c r="AX420" s="13" t="s">
        <v>73</v>
      </c>
      <c r="AY420" s="159" t="s">
        <v>150</v>
      </c>
    </row>
    <row r="421" spans="2:65" s="12" customFormat="1">
      <c r="B421" s="151"/>
      <c r="D421" s="152" t="s">
        <v>157</v>
      </c>
      <c r="E421" s="153" t="s">
        <v>1</v>
      </c>
      <c r="F421" s="154" t="s">
        <v>757</v>
      </c>
      <c r="H421" s="153" t="s">
        <v>1</v>
      </c>
      <c r="I421" s="155"/>
      <c r="L421" s="151"/>
      <c r="M421" s="156"/>
      <c r="T421" s="157"/>
      <c r="AT421" s="153" t="s">
        <v>157</v>
      </c>
      <c r="AU421" s="153" t="s">
        <v>82</v>
      </c>
      <c r="AV421" s="12" t="s">
        <v>80</v>
      </c>
      <c r="AW421" s="12" t="s">
        <v>30</v>
      </c>
      <c r="AX421" s="12" t="s">
        <v>73</v>
      </c>
      <c r="AY421" s="153" t="s">
        <v>150</v>
      </c>
    </row>
    <row r="422" spans="2:65" s="13" customFormat="1">
      <c r="B422" s="158"/>
      <c r="D422" s="152" t="s">
        <v>157</v>
      </c>
      <c r="E422" s="159" t="s">
        <v>1</v>
      </c>
      <c r="F422" s="160" t="s">
        <v>501</v>
      </c>
      <c r="H422" s="161">
        <v>20.350000000000001</v>
      </c>
      <c r="I422" s="162"/>
      <c r="L422" s="158"/>
      <c r="M422" s="163"/>
      <c r="T422" s="164"/>
      <c r="AT422" s="159" t="s">
        <v>157</v>
      </c>
      <c r="AU422" s="159" t="s">
        <v>82</v>
      </c>
      <c r="AV422" s="13" t="s">
        <v>82</v>
      </c>
      <c r="AW422" s="13" t="s">
        <v>30</v>
      </c>
      <c r="AX422" s="13" t="s">
        <v>73</v>
      </c>
      <c r="AY422" s="159" t="s">
        <v>150</v>
      </c>
    </row>
    <row r="423" spans="2:65" s="13" customFormat="1">
      <c r="B423" s="158"/>
      <c r="D423" s="152" t="s">
        <v>157</v>
      </c>
      <c r="E423" s="159" t="s">
        <v>1</v>
      </c>
      <c r="F423" s="160" t="s">
        <v>502</v>
      </c>
      <c r="H423" s="161">
        <v>17.600000000000001</v>
      </c>
      <c r="I423" s="162"/>
      <c r="L423" s="158"/>
      <c r="M423" s="163"/>
      <c r="T423" s="164"/>
      <c r="AT423" s="159" t="s">
        <v>157</v>
      </c>
      <c r="AU423" s="159" t="s">
        <v>82</v>
      </c>
      <c r="AV423" s="13" t="s">
        <v>82</v>
      </c>
      <c r="AW423" s="13" t="s">
        <v>30</v>
      </c>
      <c r="AX423" s="13" t="s">
        <v>73</v>
      </c>
      <c r="AY423" s="159" t="s">
        <v>150</v>
      </c>
    </row>
    <row r="424" spans="2:65" s="13" customFormat="1">
      <c r="B424" s="158"/>
      <c r="D424" s="152" t="s">
        <v>157</v>
      </c>
      <c r="E424" s="159" t="s">
        <v>1</v>
      </c>
      <c r="F424" s="160" t="s">
        <v>503</v>
      </c>
      <c r="H424" s="161">
        <v>18.7</v>
      </c>
      <c r="I424" s="162"/>
      <c r="L424" s="158"/>
      <c r="M424" s="163"/>
      <c r="T424" s="164"/>
      <c r="AT424" s="159" t="s">
        <v>157</v>
      </c>
      <c r="AU424" s="159" t="s">
        <v>82</v>
      </c>
      <c r="AV424" s="13" t="s">
        <v>82</v>
      </c>
      <c r="AW424" s="13" t="s">
        <v>30</v>
      </c>
      <c r="AX424" s="13" t="s">
        <v>73</v>
      </c>
      <c r="AY424" s="159" t="s">
        <v>150</v>
      </c>
    </row>
    <row r="425" spans="2:65" s="13" customFormat="1">
      <c r="B425" s="158"/>
      <c r="D425" s="152" t="s">
        <v>157</v>
      </c>
      <c r="E425" s="159" t="s">
        <v>1</v>
      </c>
      <c r="F425" s="160" t="s">
        <v>504</v>
      </c>
      <c r="H425" s="161">
        <v>14.3</v>
      </c>
      <c r="I425" s="162"/>
      <c r="L425" s="158"/>
      <c r="M425" s="163"/>
      <c r="T425" s="164"/>
      <c r="AT425" s="159" t="s">
        <v>157</v>
      </c>
      <c r="AU425" s="159" t="s">
        <v>82</v>
      </c>
      <c r="AV425" s="13" t="s">
        <v>82</v>
      </c>
      <c r="AW425" s="13" t="s">
        <v>30</v>
      </c>
      <c r="AX425" s="13" t="s">
        <v>73</v>
      </c>
      <c r="AY425" s="159" t="s">
        <v>150</v>
      </c>
    </row>
    <row r="426" spans="2:65" s="12" customFormat="1">
      <c r="B426" s="151"/>
      <c r="D426" s="152" t="s">
        <v>157</v>
      </c>
      <c r="E426" s="153" t="s">
        <v>1</v>
      </c>
      <c r="F426" s="154" t="s">
        <v>505</v>
      </c>
      <c r="H426" s="153" t="s">
        <v>1</v>
      </c>
      <c r="I426" s="155"/>
      <c r="L426" s="151"/>
      <c r="M426" s="156"/>
      <c r="T426" s="157"/>
      <c r="AT426" s="153" t="s">
        <v>157</v>
      </c>
      <c r="AU426" s="153" t="s">
        <v>82</v>
      </c>
      <c r="AV426" s="12" t="s">
        <v>80</v>
      </c>
      <c r="AW426" s="12" t="s">
        <v>30</v>
      </c>
      <c r="AX426" s="12" t="s">
        <v>73</v>
      </c>
      <c r="AY426" s="153" t="s">
        <v>150</v>
      </c>
    </row>
    <row r="427" spans="2:65" s="13" customFormat="1">
      <c r="B427" s="158"/>
      <c r="D427" s="152" t="s">
        <v>157</v>
      </c>
      <c r="E427" s="159" t="s">
        <v>1</v>
      </c>
      <c r="F427" s="160" t="s">
        <v>506</v>
      </c>
      <c r="H427" s="161">
        <v>6</v>
      </c>
      <c r="I427" s="162"/>
      <c r="L427" s="158"/>
      <c r="M427" s="163"/>
      <c r="T427" s="164"/>
      <c r="AT427" s="159" t="s">
        <v>157</v>
      </c>
      <c r="AU427" s="159" t="s">
        <v>82</v>
      </c>
      <c r="AV427" s="13" t="s">
        <v>82</v>
      </c>
      <c r="AW427" s="13" t="s">
        <v>30</v>
      </c>
      <c r="AX427" s="13" t="s">
        <v>73</v>
      </c>
      <c r="AY427" s="159" t="s">
        <v>150</v>
      </c>
    </row>
    <row r="428" spans="2:65" s="14" customFormat="1">
      <c r="B428" s="165"/>
      <c r="D428" s="152" t="s">
        <v>157</v>
      </c>
      <c r="E428" s="166" t="s">
        <v>1</v>
      </c>
      <c r="F428" s="167" t="s">
        <v>162</v>
      </c>
      <c r="H428" s="168">
        <v>124.74</v>
      </c>
      <c r="I428" s="169"/>
      <c r="L428" s="165"/>
      <c r="M428" s="170"/>
      <c r="T428" s="171"/>
      <c r="AT428" s="166" t="s">
        <v>157</v>
      </c>
      <c r="AU428" s="166" t="s">
        <v>82</v>
      </c>
      <c r="AV428" s="14" t="s">
        <v>156</v>
      </c>
      <c r="AW428" s="14" t="s">
        <v>30</v>
      </c>
      <c r="AX428" s="14" t="s">
        <v>80</v>
      </c>
      <c r="AY428" s="166" t="s">
        <v>150</v>
      </c>
    </row>
    <row r="429" spans="2:65" s="1" customFormat="1" ht="24.2" customHeight="1">
      <c r="B429" s="32"/>
      <c r="C429" s="137" t="s">
        <v>775</v>
      </c>
      <c r="D429" s="137" t="s">
        <v>152</v>
      </c>
      <c r="E429" s="138" t="s">
        <v>776</v>
      </c>
      <c r="F429" s="139" t="s">
        <v>777</v>
      </c>
      <c r="G429" s="140" t="s">
        <v>165</v>
      </c>
      <c r="H429" s="141">
        <v>544.57000000000005</v>
      </c>
      <c r="I429" s="142"/>
      <c r="J429" s="143">
        <f>ROUND(I429*H429,2)</f>
        <v>0</v>
      </c>
      <c r="K429" s="144"/>
      <c r="L429" s="32"/>
      <c r="M429" s="145" t="s">
        <v>1</v>
      </c>
      <c r="N429" s="146" t="s">
        <v>38</v>
      </c>
      <c r="P429" s="147">
        <f>O429*H429</f>
        <v>0</v>
      </c>
      <c r="Q429" s="147">
        <v>2.0000000000000001E-4</v>
      </c>
      <c r="R429" s="147">
        <f>Q429*H429</f>
        <v>0.10891400000000001</v>
      </c>
      <c r="S429" s="147">
        <v>0</v>
      </c>
      <c r="T429" s="148">
        <f>S429*H429</f>
        <v>0</v>
      </c>
      <c r="AR429" s="149" t="s">
        <v>212</v>
      </c>
      <c r="AT429" s="149" t="s">
        <v>152</v>
      </c>
      <c r="AU429" s="149" t="s">
        <v>82</v>
      </c>
      <c r="AY429" s="17" t="s">
        <v>150</v>
      </c>
      <c r="BE429" s="150">
        <f>IF(N429="základní",J429,0)</f>
        <v>0</v>
      </c>
      <c r="BF429" s="150">
        <f>IF(N429="snížená",J429,0)</f>
        <v>0</v>
      </c>
      <c r="BG429" s="150">
        <f>IF(N429="zákl. přenesená",J429,0)</f>
        <v>0</v>
      </c>
      <c r="BH429" s="150">
        <f>IF(N429="sníž. přenesená",J429,0)</f>
        <v>0</v>
      </c>
      <c r="BI429" s="150">
        <f>IF(N429="nulová",J429,0)</f>
        <v>0</v>
      </c>
      <c r="BJ429" s="17" t="s">
        <v>80</v>
      </c>
      <c r="BK429" s="150">
        <f>ROUND(I429*H429,2)</f>
        <v>0</v>
      </c>
      <c r="BL429" s="17" t="s">
        <v>212</v>
      </c>
      <c r="BM429" s="149" t="s">
        <v>778</v>
      </c>
    </row>
    <row r="430" spans="2:65" s="12" customFormat="1">
      <c r="B430" s="151"/>
      <c r="D430" s="152" t="s">
        <v>157</v>
      </c>
      <c r="E430" s="153" t="s">
        <v>1</v>
      </c>
      <c r="F430" s="154" t="s">
        <v>761</v>
      </c>
      <c r="H430" s="153" t="s">
        <v>1</v>
      </c>
      <c r="I430" s="155"/>
      <c r="L430" s="151"/>
      <c r="M430" s="156"/>
      <c r="T430" s="157"/>
      <c r="AT430" s="153" t="s">
        <v>157</v>
      </c>
      <c r="AU430" s="153" t="s">
        <v>82</v>
      </c>
      <c r="AV430" s="12" t="s">
        <v>80</v>
      </c>
      <c r="AW430" s="12" t="s">
        <v>30</v>
      </c>
      <c r="AX430" s="12" t="s">
        <v>73</v>
      </c>
      <c r="AY430" s="153" t="s">
        <v>150</v>
      </c>
    </row>
    <row r="431" spans="2:65" s="13" customFormat="1">
      <c r="B431" s="158"/>
      <c r="D431" s="152" t="s">
        <v>157</v>
      </c>
      <c r="E431" s="159" t="s">
        <v>1</v>
      </c>
      <c r="F431" s="160" t="s">
        <v>762</v>
      </c>
      <c r="H431" s="161">
        <v>111.6</v>
      </c>
      <c r="I431" s="162"/>
      <c r="L431" s="158"/>
      <c r="M431" s="163"/>
      <c r="T431" s="164"/>
      <c r="AT431" s="159" t="s">
        <v>157</v>
      </c>
      <c r="AU431" s="159" t="s">
        <v>82</v>
      </c>
      <c r="AV431" s="13" t="s">
        <v>82</v>
      </c>
      <c r="AW431" s="13" t="s">
        <v>30</v>
      </c>
      <c r="AX431" s="13" t="s">
        <v>73</v>
      </c>
      <c r="AY431" s="159" t="s">
        <v>150</v>
      </c>
    </row>
    <row r="432" spans="2:65" s="12" customFormat="1">
      <c r="B432" s="151"/>
      <c r="D432" s="152" t="s">
        <v>157</v>
      </c>
      <c r="E432" s="153" t="s">
        <v>1</v>
      </c>
      <c r="F432" s="154" t="s">
        <v>489</v>
      </c>
      <c r="H432" s="153" t="s">
        <v>1</v>
      </c>
      <c r="I432" s="155"/>
      <c r="L432" s="151"/>
      <c r="M432" s="156"/>
      <c r="T432" s="157"/>
      <c r="AT432" s="153" t="s">
        <v>157</v>
      </c>
      <c r="AU432" s="153" t="s">
        <v>82</v>
      </c>
      <c r="AV432" s="12" t="s">
        <v>80</v>
      </c>
      <c r="AW432" s="12" t="s">
        <v>30</v>
      </c>
      <c r="AX432" s="12" t="s">
        <v>73</v>
      </c>
      <c r="AY432" s="153" t="s">
        <v>150</v>
      </c>
    </row>
    <row r="433" spans="2:65" s="13" customFormat="1">
      <c r="B433" s="158"/>
      <c r="D433" s="152" t="s">
        <v>157</v>
      </c>
      <c r="E433" s="159" t="s">
        <v>1</v>
      </c>
      <c r="F433" s="160" t="s">
        <v>490</v>
      </c>
      <c r="H433" s="161">
        <v>8.5299999999999994</v>
      </c>
      <c r="I433" s="162"/>
      <c r="L433" s="158"/>
      <c r="M433" s="163"/>
      <c r="T433" s="164"/>
      <c r="AT433" s="159" t="s">
        <v>157</v>
      </c>
      <c r="AU433" s="159" t="s">
        <v>82</v>
      </c>
      <c r="AV433" s="13" t="s">
        <v>82</v>
      </c>
      <c r="AW433" s="13" t="s">
        <v>30</v>
      </c>
      <c r="AX433" s="13" t="s">
        <v>73</v>
      </c>
      <c r="AY433" s="159" t="s">
        <v>150</v>
      </c>
    </row>
    <row r="434" spans="2:65" s="12" customFormat="1">
      <c r="B434" s="151"/>
      <c r="D434" s="152" t="s">
        <v>157</v>
      </c>
      <c r="E434" s="153" t="s">
        <v>1</v>
      </c>
      <c r="F434" s="154" t="s">
        <v>757</v>
      </c>
      <c r="H434" s="153" t="s">
        <v>1</v>
      </c>
      <c r="I434" s="155"/>
      <c r="L434" s="151"/>
      <c r="M434" s="156"/>
      <c r="T434" s="157"/>
      <c r="AT434" s="153" t="s">
        <v>157</v>
      </c>
      <c r="AU434" s="153" t="s">
        <v>82</v>
      </c>
      <c r="AV434" s="12" t="s">
        <v>80</v>
      </c>
      <c r="AW434" s="12" t="s">
        <v>30</v>
      </c>
      <c r="AX434" s="12" t="s">
        <v>73</v>
      </c>
      <c r="AY434" s="153" t="s">
        <v>150</v>
      </c>
    </row>
    <row r="435" spans="2:65" s="13" customFormat="1">
      <c r="B435" s="158"/>
      <c r="D435" s="152" t="s">
        <v>157</v>
      </c>
      <c r="E435" s="159" t="s">
        <v>1</v>
      </c>
      <c r="F435" s="160" t="s">
        <v>499</v>
      </c>
      <c r="H435" s="161">
        <v>346.68</v>
      </c>
      <c r="I435" s="162"/>
      <c r="L435" s="158"/>
      <c r="M435" s="163"/>
      <c r="T435" s="164"/>
      <c r="AT435" s="159" t="s">
        <v>157</v>
      </c>
      <c r="AU435" s="159" t="s">
        <v>82</v>
      </c>
      <c r="AV435" s="13" t="s">
        <v>82</v>
      </c>
      <c r="AW435" s="13" t="s">
        <v>30</v>
      </c>
      <c r="AX435" s="13" t="s">
        <v>73</v>
      </c>
      <c r="AY435" s="159" t="s">
        <v>150</v>
      </c>
    </row>
    <row r="436" spans="2:65" s="12" customFormat="1">
      <c r="B436" s="151"/>
      <c r="D436" s="152" t="s">
        <v>157</v>
      </c>
      <c r="E436" s="153" t="s">
        <v>1</v>
      </c>
      <c r="F436" s="154" t="s">
        <v>505</v>
      </c>
      <c r="H436" s="153" t="s">
        <v>1</v>
      </c>
      <c r="I436" s="155"/>
      <c r="L436" s="151"/>
      <c r="M436" s="156"/>
      <c r="T436" s="157"/>
      <c r="AT436" s="153" t="s">
        <v>157</v>
      </c>
      <c r="AU436" s="153" t="s">
        <v>82</v>
      </c>
      <c r="AV436" s="12" t="s">
        <v>80</v>
      </c>
      <c r="AW436" s="12" t="s">
        <v>30</v>
      </c>
      <c r="AX436" s="12" t="s">
        <v>73</v>
      </c>
      <c r="AY436" s="153" t="s">
        <v>150</v>
      </c>
    </row>
    <row r="437" spans="2:65" s="13" customFormat="1">
      <c r="B437" s="158"/>
      <c r="D437" s="152" t="s">
        <v>157</v>
      </c>
      <c r="E437" s="159" t="s">
        <v>1</v>
      </c>
      <c r="F437" s="160" t="s">
        <v>507</v>
      </c>
      <c r="H437" s="161">
        <v>77.760000000000005</v>
      </c>
      <c r="I437" s="162"/>
      <c r="L437" s="158"/>
      <c r="M437" s="163"/>
      <c r="T437" s="164"/>
      <c r="AT437" s="159" t="s">
        <v>157</v>
      </c>
      <c r="AU437" s="159" t="s">
        <v>82</v>
      </c>
      <c r="AV437" s="13" t="s">
        <v>82</v>
      </c>
      <c r="AW437" s="13" t="s">
        <v>30</v>
      </c>
      <c r="AX437" s="13" t="s">
        <v>73</v>
      </c>
      <c r="AY437" s="159" t="s">
        <v>150</v>
      </c>
    </row>
    <row r="438" spans="2:65" s="14" customFormat="1">
      <c r="B438" s="165"/>
      <c r="D438" s="152" t="s">
        <v>157</v>
      </c>
      <c r="E438" s="166" t="s">
        <v>1</v>
      </c>
      <c r="F438" s="167" t="s">
        <v>162</v>
      </c>
      <c r="H438" s="168">
        <v>544.57000000000005</v>
      </c>
      <c r="I438" s="169"/>
      <c r="L438" s="165"/>
      <c r="M438" s="170"/>
      <c r="T438" s="171"/>
      <c r="AT438" s="166" t="s">
        <v>157</v>
      </c>
      <c r="AU438" s="166" t="s">
        <v>82</v>
      </c>
      <c r="AV438" s="14" t="s">
        <v>156</v>
      </c>
      <c r="AW438" s="14" t="s">
        <v>30</v>
      </c>
      <c r="AX438" s="14" t="s">
        <v>80</v>
      </c>
      <c r="AY438" s="166" t="s">
        <v>150</v>
      </c>
    </row>
    <row r="439" spans="2:65" s="1" customFormat="1" ht="24.2" customHeight="1">
      <c r="B439" s="32"/>
      <c r="C439" s="137" t="s">
        <v>779</v>
      </c>
      <c r="D439" s="137" t="s">
        <v>152</v>
      </c>
      <c r="E439" s="138" t="s">
        <v>780</v>
      </c>
      <c r="F439" s="139" t="s">
        <v>781</v>
      </c>
      <c r="G439" s="140" t="s">
        <v>165</v>
      </c>
      <c r="H439" s="141">
        <v>124.74</v>
      </c>
      <c r="I439" s="142"/>
      <c r="J439" s="143">
        <f>ROUND(I439*H439,2)</f>
        <v>0</v>
      </c>
      <c r="K439" s="144"/>
      <c r="L439" s="32"/>
      <c r="M439" s="145" t="s">
        <v>1</v>
      </c>
      <c r="N439" s="146" t="s">
        <v>38</v>
      </c>
      <c r="P439" s="147">
        <f>O439*H439</f>
        <v>0</v>
      </c>
      <c r="Q439" s="147">
        <v>2.7999999999999998E-4</v>
      </c>
      <c r="R439" s="147">
        <f>Q439*H439</f>
        <v>3.4927199999999999E-2</v>
      </c>
      <c r="S439" s="147">
        <v>0</v>
      </c>
      <c r="T439" s="148">
        <f>S439*H439</f>
        <v>0</v>
      </c>
      <c r="AR439" s="149" t="s">
        <v>212</v>
      </c>
      <c r="AT439" s="149" t="s">
        <v>152</v>
      </c>
      <c r="AU439" s="149" t="s">
        <v>82</v>
      </c>
      <c r="AY439" s="17" t="s">
        <v>150</v>
      </c>
      <c r="BE439" s="150">
        <f>IF(N439="základní",J439,0)</f>
        <v>0</v>
      </c>
      <c r="BF439" s="150">
        <f>IF(N439="snížená",J439,0)</f>
        <v>0</v>
      </c>
      <c r="BG439" s="150">
        <f>IF(N439="zákl. přenesená",J439,0)</f>
        <v>0</v>
      </c>
      <c r="BH439" s="150">
        <f>IF(N439="sníž. přenesená",J439,0)</f>
        <v>0</v>
      </c>
      <c r="BI439" s="150">
        <f>IF(N439="nulová",J439,0)</f>
        <v>0</v>
      </c>
      <c r="BJ439" s="17" t="s">
        <v>80</v>
      </c>
      <c r="BK439" s="150">
        <f>ROUND(I439*H439,2)</f>
        <v>0</v>
      </c>
      <c r="BL439" s="17" t="s">
        <v>212</v>
      </c>
      <c r="BM439" s="149" t="s">
        <v>782</v>
      </c>
    </row>
    <row r="440" spans="2:65" s="13" customFormat="1">
      <c r="B440" s="158"/>
      <c r="D440" s="152" t="s">
        <v>157</v>
      </c>
      <c r="E440" s="159" t="s">
        <v>1</v>
      </c>
      <c r="F440" s="160" t="s">
        <v>766</v>
      </c>
      <c r="H440" s="161">
        <v>124.74</v>
      </c>
      <c r="I440" s="162"/>
      <c r="L440" s="158"/>
      <c r="M440" s="163"/>
      <c r="T440" s="164"/>
      <c r="AT440" s="159" t="s">
        <v>157</v>
      </c>
      <c r="AU440" s="159" t="s">
        <v>82</v>
      </c>
      <c r="AV440" s="13" t="s">
        <v>82</v>
      </c>
      <c r="AW440" s="13" t="s">
        <v>30</v>
      </c>
      <c r="AX440" s="13" t="s">
        <v>73</v>
      </c>
      <c r="AY440" s="159" t="s">
        <v>150</v>
      </c>
    </row>
    <row r="441" spans="2:65" s="14" customFormat="1">
      <c r="B441" s="165"/>
      <c r="D441" s="152" t="s">
        <v>157</v>
      </c>
      <c r="E441" s="166" t="s">
        <v>1</v>
      </c>
      <c r="F441" s="167" t="s">
        <v>162</v>
      </c>
      <c r="H441" s="168">
        <v>124.74</v>
      </c>
      <c r="I441" s="169"/>
      <c r="L441" s="165"/>
      <c r="M441" s="170"/>
      <c r="T441" s="171"/>
      <c r="AT441" s="166" t="s">
        <v>157</v>
      </c>
      <c r="AU441" s="166" t="s">
        <v>82</v>
      </c>
      <c r="AV441" s="14" t="s">
        <v>156</v>
      </c>
      <c r="AW441" s="14" t="s">
        <v>30</v>
      </c>
      <c r="AX441" s="14" t="s">
        <v>80</v>
      </c>
      <c r="AY441" s="166" t="s">
        <v>150</v>
      </c>
    </row>
    <row r="442" spans="2:65" s="1" customFormat="1" ht="24.2" customHeight="1">
      <c r="B442" s="32"/>
      <c r="C442" s="137" t="s">
        <v>783</v>
      </c>
      <c r="D442" s="137" t="s">
        <v>152</v>
      </c>
      <c r="E442" s="138" t="s">
        <v>784</v>
      </c>
      <c r="F442" s="139" t="s">
        <v>785</v>
      </c>
      <c r="G442" s="140" t="s">
        <v>165</v>
      </c>
      <c r="H442" s="141">
        <v>544.57000000000005</v>
      </c>
      <c r="I442" s="142"/>
      <c r="J442" s="143">
        <f>ROUND(I442*H442,2)</f>
        <v>0</v>
      </c>
      <c r="K442" s="144"/>
      <c r="L442" s="32"/>
      <c r="M442" s="145" t="s">
        <v>1</v>
      </c>
      <c r="N442" s="146" t="s">
        <v>38</v>
      </c>
      <c r="P442" s="147">
        <f>O442*H442</f>
        <v>0</v>
      </c>
      <c r="Q442" s="147">
        <v>2.7999999999999998E-4</v>
      </c>
      <c r="R442" s="147">
        <f>Q442*H442</f>
        <v>0.15247959999999999</v>
      </c>
      <c r="S442" s="147">
        <v>0</v>
      </c>
      <c r="T442" s="148">
        <f>S442*H442</f>
        <v>0</v>
      </c>
      <c r="AR442" s="149" t="s">
        <v>212</v>
      </c>
      <c r="AT442" s="149" t="s">
        <v>152</v>
      </c>
      <c r="AU442" s="149" t="s">
        <v>82</v>
      </c>
      <c r="AY442" s="17" t="s">
        <v>150</v>
      </c>
      <c r="BE442" s="150">
        <f>IF(N442="základní",J442,0)</f>
        <v>0</v>
      </c>
      <c r="BF442" s="150">
        <f>IF(N442="snížená",J442,0)</f>
        <v>0</v>
      </c>
      <c r="BG442" s="150">
        <f>IF(N442="zákl. přenesená",J442,0)</f>
        <v>0</v>
      </c>
      <c r="BH442" s="150">
        <f>IF(N442="sníž. přenesená",J442,0)</f>
        <v>0</v>
      </c>
      <c r="BI442" s="150">
        <f>IF(N442="nulová",J442,0)</f>
        <v>0</v>
      </c>
      <c r="BJ442" s="17" t="s">
        <v>80</v>
      </c>
      <c r="BK442" s="150">
        <f>ROUND(I442*H442,2)</f>
        <v>0</v>
      </c>
      <c r="BL442" s="17" t="s">
        <v>212</v>
      </c>
      <c r="BM442" s="149" t="s">
        <v>786</v>
      </c>
    </row>
    <row r="443" spans="2:65" s="13" customFormat="1">
      <c r="B443" s="158"/>
      <c r="D443" s="152" t="s">
        <v>157</v>
      </c>
      <c r="E443" s="159" t="s">
        <v>1</v>
      </c>
      <c r="F443" s="160" t="s">
        <v>770</v>
      </c>
      <c r="H443" s="161">
        <v>544.57000000000005</v>
      </c>
      <c r="I443" s="162"/>
      <c r="L443" s="158"/>
      <c r="M443" s="163"/>
      <c r="T443" s="164"/>
      <c r="AT443" s="159" t="s">
        <v>157</v>
      </c>
      <c r="AU443" s="159" t="s">
        <v>82</v>
      </c>
      <c r="AV443" s="13" t="s">
        <v>82</v>
      </c>
      <c r="AW443" s="13" t="s">
        <v>30</v>
      </c>
      <c r="AX443" s="13" t="s">
        <v>73</v>
      </c>
      <c r="AY443" s="159" t="s">
        <v>150</v>
      </c>
    </row>
    <row r="444" spans="2:65" s="14" customFormat="1">
      <c r="B444" s="165"/>
      <c r="D444" s="152" t="s">
        <v>157</v>
      </c>
      <c r="E444" s="166" t="s">
        <v>1</v>
      </c>
      <c r="F444" s="167" t="s">
        <v>162</v>
      </c>
      <c r="H444" s="168">
        <v>544.57000000000005</v>
      </c>
      <c r="I444" s="169"/>
      <c r="L444" s="165"/>
      <c r="M444" s="184"/>
      <c r="N444" s="185"/>
      <c r="O444" s="185"/>
      <c r="P444" s="185"/>
      <c r="Q444" s="185"/>
      <c r="R444" s="185"/>
      <c r="S444" s="185"/>
      <c r="T444" s="186"/>
      <c r="AT444" s="166" t="s">
        <v>157</v>
      </c>
      <c r="AU444" s="166" t="s">
        <v>82</v>
      </c>
      <c r="AV444" s="14" t="s">
        <v>156</v>
      </c>
      <c r="AW444" s="14" t="s">
        <v>30</v>
      </c>
      <c r="AX444" s="14" t="s">
        <v>80</v>
      </c>
      <c r="AY444" s="166" t="s">
        <v>150</v>
      </c>
    </row>
    <row r="445" spans="2:65" s="1" customFormat="1" ht="6.95" customHeight="1">
      <c r="B445" s="44"/>
      <c r="C445" s="45"/>
      <c r="D445" s="45"/>
      <c r="E445" s="45"/>
      <c r="F445" s="45"/>
      <c r="G445" s="45"/>
      <c r="H445" s="45"/>
      <c r="I445" s="45"/>
      <c r="J445" s="45"/>
      <c r="K445" s="45"/>
      <c r="L445" s="32"/>
    </row>
  </sheetData>
  <sheetProtection formatColumns="0" formatRows="0" autoFilter="0"/>
  <autoFilter ref="C139:K444" xr:uid="{00000000-0009-0000-0000-000008000000}"/>
  <mergeCells count="12">
    <mergeCell ref="E132:H132"/>
    <mergeCell ref="L2:V2"/>
    <mergeCell ref="E85:H85"/>
    <mergeCell ref="E87:H87"/>
    <mergeCell ref="E89:H89"/>
    <mergeCell ref="E128:H128"/>
    <mergeCell ref="E130:H13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0D9717C177324692276E6315D82AED" ma:contentTypeVersion="13" ma:contentTypeDescription="Vytvoří nový dokument" ma:contentTypeScope="" ma:versionID="2616f4d0e97bc2b455642870d60ba045">
  <xsd:schema xmlns:xsd="http://www.w3.org/2001/XMLSchema" xmlns:xs="http://www.w3.org/2001/XMLSchema" xmlns:p="http://schemas.microsoft.com/office/2006/metadata/properties" xmlns:ns2="70977f73-000e-41cd-ad15-63e1f3c94203" xmlns:ns3="5ea5d7f9-634e-4190-ad62-0aab34d208ed" targetNamespace="http://schemas.microsoft.com/office/2006/metadata/properties" ma:root="true" ma:fieldsID="b0f8b24316be453720ff86bda27c083e" ns2:_="" ns3:_="">
    <xsd:import namespace="70977f73-000e-41cd-ad15-63e1f3c94203"/>
    <xsd:import namespace="5ea5d7f9-634e-4190-ad62-0aab34d208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977f73-000e-41cd-ad15-63e1f3c942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775a0b2-5ea9-4a67-8c2e-b358150ad1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5d7f9-634e-4190-ad62-0aab34d208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311f148-6a46-4b5f-81d6-09ce88cd48b9}" ma:internalName="TaxCatchAll" ma:showField="CatchAllData" ma:web="5ea5d7f9-634e-4190-ad62-0aab34d208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a5d7f9-634e-4190-ad62-0aab34d208ed" xsi:nil="true"/>
    <lcf76f155ced4ddcb4097134ff3c332f xmlns="70977f73-000e-41cd-ad15-63e1f3c9420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C4520E-8848-43D8-9BB7-DBC8F8C6AABE}"/>
</file>

<file path=customXml/itemProps2.xml><?xml version="1.0" encoding="utf-8"?>
<ds:datastoreItem xmlns:ds="http://schemas.openxmlformats.org/officeDocument/2006/customXml" ds:itemID="{45DB9CB9-F605-4C20-A2DD-4F9012758701}"/>
</file>

<file path=customXml/itemProps3.xml><?xml version="1.0" encoding="utf-8"?>
<ds:datastoreItem xmlns:ds="http://schemas.openxmlformats.org/officeDocument/2006/customXml" ds:itemID="{A2906B47-6D1D-4CE4-9406-9DF31B38A5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DESKTOP-O9OFJBS\Honova</dc:creator>
  <cp:keywords/>
  <dc:description/>
  <cp:lastModifiedBy>Játi, Richard</cp:lastModifiedBy>
  <cp:revision/>
  <dcterms:created xsi:type="dcterms:W3CDTF">2024-04-07T08:27:51Z</dcterms:created>
  <dcterms:modified xsi:type="dcterms:W3CDTF">2025-03-21T07:18:51Z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0x010100500D9717C177324692276E6315D82AED</vt:lpwstr>
  </property>
  <property fmtid="{D5CDD505-2E9C-101B-9397-08002B2CF9AE}" pid="3" name="MediaServiceImageTags">
    <vt:lpwstr/>
  </property>
</Properties>
</file>